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25"/>
  <workbookPr defaultThemeVersion="124226"/>
  <mc:AlternateContent xmlns:mc="http://schemas.openxmlformats.org/markup-compatibility/2006">
    <mc:Choice Requires="x15">
      <x15ac:absPath xmlns:x15ac="http://schemas.microsoft.com/office/spreadsheetml/2010/11/ac" url="C:\Users\bri2098426\Desktop\"/>
    </mc:Choice>
  </mc:AlternateContent>
  <xr:revisionPtr revIDLastSave="0" documentId="8_{903781A6-A3C9-477C-B3FA-D8098A450F50}" xr6:coauthVersionLast="47" xr6:coauthVersionMax="47" xr10:uidLastSave="{00000000-0000-0000-0000-000000000000}"/>
  <bookViews>
    <workbookView xWindow="23610" yWindow="1275" windowWidth="26625" windowHeight="15435" xr2:uid="{00000000-000D-0000-FFFF-FFFF00000000}"/>
  </bookViews>
  <sheets>
    <sheet name="Facilities" sheetId="1" r:id="rId1"/>
    <sheet name="Staffing_Equipment" sheetId="2" r:id="rId2"/>
    <sheet name="PC Spaces &amp; Fees" sheetId="3" r:id="rId3"/>
  </sheets>
  <definedNames>
    <definedName name="_xlnm.Print_Titles" localSheetId="0">Facilities!$1:$3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5" i="3" l="1"/>
  <c r="Y45" i="3"/>
  <c r="V45" i="3"/>
  <c r="U45" i="3"/>
  <c r="W45" i="3" s="1"/>
  <c r="Z44" i="3"/>
  <c r="Y44" i="3"/>
  <c r="V44" i="3"/>
  <c r="AC44" i="3" s="1"/>
  <c r="U44" i="3"/>
  <c r="W44" i="3" s="1"/>
  <c r="AD44" i="3" s="1"/>
  <c r="Z43" i="3"/>
  <c r="Y43" i="3"/>
  <c r="V43" i="3"/>
  <c r="U43" i="3"/>
  <c r="W43" i="3" s="1"/>
  <c r="Z42" i="3"/>
  <c r="Y42" i="3"/>
  <c r="V42" i="3"/>
  <c r="U42" i="3"/>
  <c r="W42" i="3" s="1"/>
  <c r="Z40" i="3"/>
  <c r="Y40" i="3"/>
  <c r="V40" i="3"/>
  <c r="U40" i="3"/>
  <c r="W40" i="3" s="1"/>
  <c r="Z39" i="3"/>
  <c r="Y39" i="3"/>
  <c r="V39" i="3"/>
  <c r="U39" i="3"/>
  <c r="W39" i="3" s="1"/>
  <c r="Z38" i="3"/>
  <c r="Y38" i="3"/>
  <c r="V38" i="3"/>
  <c r="U38" i="3"/>
  <c r="W38" i="3" s="1"/>
  <c r="Z37" i="3"/>
  <c r="Y37" i="3"/>
  <c r="V37" i="3"/>
  <c r="U37" i="3"/>
  <c r="W37" i="3" s="1"/>
  <c r="Z36" i="3"/>
  <c r="Y36" i="3"/>
  <c r="V36" i="3"/>
  <c r="U36" i="3"/>
  <c r="W36" i="3" s="1"/>
  <c r="Z34" i="3"/>
  <c r="Y34" i="3"/>
  <c r="V34" i="3"/>
  <c r="U34" i="3"/>
  <c r="W34" i="3" s="1"/>
  <c r="Z33" i="3"/>
  <c r="Y33" i="3"/>
  <c r="V33" i="3"/>
  <c r="U33" i="3"/>
  <c r="W33" i="3" s="1"/>
  <c r="Z32" i="3"/>
  <c r="Y32" i="3"/>
  <c r="V32" i="3"/>
  <c r="U32" i="3"/>
  <c r="W32" i="3" s="1"/>
  <c r="Z30" i="3"/>
  <c r="Y30" i="3"/>
  <c r="X30" i="3"/>
  <c r="V30" i="3"/>
  <c r="U30" i="3"/>
  <c r="W30" i="3" s="1"/>
  <c r="Z29" i="3"/>
  <c r="Y29" i="3"/>
  <c r="X29" i="3"/>
  <c r="V29" i="3"/>
  <c r="U29" i="3"/>
  <c r="W29" i="3" s="1"/>
  <c r="Z28" i="3"/>
  <c r="Y28" i="3"/>
  <c r="X28" i="3"/>
  <c r="V28" i="3"/>
  <c r="U28" i="3"/>
  <c r="W28" i="3" s="1"/>
  <c r="Z27" i="3"/>
  <c r="Y27" i="3"/>
  <c r="X27" i="3"/>
  <c r="V27" i="3"/>
  <c r="U27" i="3"/>
  <c r="W27" i="3" s="1"/>
  <c r="Z26" i="3"/>
  <c r="Y26" i="3"/>
  <c r="X26" i="3"/>
  <c r="V26" i="3"/>
  <c r="U26" i="3"/>
  <c r="W26" i="3" s="1"/>
  <c r="Z25" i="3"/>
  <c r="Y25" i="3"/>
  <c r="X25" i="3"/>
  <c r="V25" i="3"/>
  <c r="U25" i="3"/>
  <c r="W25" i="3" s="1"/>
  <c r="Z24" i="3"/>
  <c r="Y24" i="3"/>
  <c r="X24" i="3"/>
  <c r="W24" i="3"/>
  <c r="V24" i="3"/>
  <c r="U24" i="3"/>
  <c r="Z22" i="3"/>
  <c r="Y22" i="3"/>
  <c r="W22" i="3"/>
  <c r="V22" i="3"/>
  <c r="U22" i="3"/>
  <c r="Z21" i="3"/>
  <c r="Y21" i="3"/>
  <c r="V21" i="3"/>
  <c r="U21" i="3"/>
  <c r="W21" i="3" s="1"/>
  <c r="Z20" i="3"/>
  <c r="Y20" i="3"/>
  <c r="V20" i="3"/>
  <c r="U20" i="3"/>
  <c r="W20" i="3" s="1"/>
  <c r="Z19" i="3"/>
  <c r="Y19" i="3"/>
  <c r="W19" i="3"/>
  <c r="V19" i="3"/>
  <c r="U19" i="3"/>
  <c r="Z18" i="3"/>
  <c r="Y18" i="3"/>
  <c r="W18" i="3"/>
  <c r="V18" i="3"/>
  <c r="U18" i="3"/>
  <c r="Z16" i="3"/>
  <c r="Y16" i="3"/>
  <c r="V16" i="3"/>
  <c r="U16" i="3"/>
  <c r="W16" i="3" s="1"/>
  <c r="Z15" i="3"/>
  <c r="Y15" i="3"/>
  <c r="V15" i="3"/>
  <c r="U15" i="3"/>
  <c r="W15" i="3" s="1"/>
  <c r="Z13" i="3"/>
  <c r="Y13" i="3"/>
  <c r="V13" i="3"/>
  <c r="U13" i="3"/>
  <c r="W13" i="3" s="1"/>
  <c r="Z12" i="3"/>
  <c r="Y12" i="3"/>
  <c r="V12" i="3"/>
  <c r="U12" i="3"/>
  <c r="W12" i="3" s="1"/>
  <c r="Z10" i="3"/>
  <c r="Y10" i="3"/>
  <c r="V10" i="3"/>
  <c r="U10" i="3"/>
  <c r="W10" i="3" s="1"/>
  <c r="Z9" i="3"/>
  <c r="Y9" i="3"/>
  <c r="V9" i="3"/>
  <c r="U9" i="3"/>
  <c r="W9" i="3" s="1"/>
  <c r="Z8" i="3"/>
  <c r="Y8" i="3"/>
  <c r="V8" i="3"/>
  <c r="U8" i="3"/>
  <c r="W8" i="3" s="1"/>
  <c r="Z6" i="3"/>
  <c r="Y6" i="3"/>
  <c r="V6" i="3"/>
  <c r="U6" i="3"/>
  <c r="W6" i="3" s="1"/>
  <c r="Z5" i="3"/>
  <c r="Y5" i="3"/>
  <c r="V5" i="3"/>
  <c r="U5" i="3"/>
  <c r="W5" i="3" s="1"/>
  <c r="S24" i="2"/>
  <c r="S14" i="2"/>
  <c r="S13" i="2"/>
  <c r="S12" i="2"/>
  <c r="S11" i="2"/>
  <c r="S10" i="2"/>
  <c r="S9" i="2"/>
  <c r="S8" i="2"/>
  <c r="S7" i="2"/>
  <c r="S6" i="2"/>
  <c r="S5" i="2"/>
  <c r="V56" i="1"/>
  <c r="U56" i="1"/>
  <c r="W56" i="1" s="1"/>
  <c r="Z64" i="1"/>
  <c r="Y64" i="1"/>
  <c r="V64" i="1"/>
  <c r="U64" i="1"/>
  <c r="W64" i="1" s="1"/>
  <c r="Z63" i="1"/>
  <c r="Y63" i="1"/>
  <c r="V63" i="1"/>
  <c r="U63" i="1"/>
  <c r="W63" i="1" s="1"/>
  <c r="Z62" i="1"/>
  <c r="Y62" i="1"/>
  <c r="V62" i="1"/>
  <c r="U62" i="1"/>
  <c r="W62" i="1" s="1"/>
  <c r="Z61" i="1"/>
  <c r="Y61" i="1"/>
  <c r="V61" i="1"/>
  <c r="U61" i="1"/>
  <c r="W61" i="1" s="1"/>
  <c r="Z60" i="1"/>
  <c r="Y60" i="1"/>
  <c r="V60" i="1"/>
  <c r="U60" i="1"/>
  <c r="W60" i="1" s="1"/>
  <c r="Z59" i="1"/>
  <c r="Y59" i="1"/>
  <c r="V59" i="1"/>
  <c r="U59" i="1"/>
  <c r="W59" i="1" s="1"/>
  <c r="Z58" i="1"/>
  <c r="Y58" i="1"/>
  <c r="V58" i="1"/>
  <c r="U58" i="1"/>
  <c r="W58" i="1" s="1"/>
  <c r="Z57" i="1"/>
  <c r="Y57" i="1"/>
  <c r="V57" i="1"/>
  <c r="U57" i="1"/>
  <c r="W57" i="1" s="1"/>
  <c r="Z53" i="1"/>
  <c r="Y53" i="1"/>
  <c r="V53" i="1"/>
  <c r="U53" i="1"/>
  <c r="W53" i="1" s="1"/>
  <c r="Z52" i="1"/>
  <c r="Y52" i="1"/>
  <c r="V52" i="1"/>
  <c r="U52" i="1"/>
  <c r="W52" i="1" s="1"/>
  <c r="Z51" i="1"/>
  <c r="Y51" i="1"/>
  <c r="V51" i="1"/>
  <c r="U51" i="1"/>
  <c r="W51" i="1" s="1"/>
  <c r="Z50" i="1"/>
  <c r="Y50" i="1"/>
  <c r="V50" i="1"/>
  <c r="U50" i="1"/>
  <c r="W50" i="1" s="1"/>
  <c r="Z49" i="1"/>
  <c r="Y49" i="1"/>
  <c r="V49" i="1"/>
  <c r="U49" i="1"/>
  <c r="W49" i="1" s="1"/>
  <c r="Z48" i="1"/>
  <c r="Y48" i="1"/>
  <c r="V48" i="1"/>
  <c r="U48" i="1"/>
  <c r="W48" i="1" s="1"/>
  <c r="Z46" i="1"/>
  <c r="Y46" i="1"/>
  <c r="V46" i="1"/>
  <c r="U46" i="1"/>
  <c r="W46" i="1" s="1"/>
  <c r="Z45" i="1"/>
  <c r="Y45" i="1"/>
  <c r="V45" i="1"/>
  <c r="U45" i="1"/>
  <c r="W45" i="1" s="1"/>
  <c r="Z44" i="1"/>
  <c r="Y44" i="1"/>
  <c r="V44" i="1"/>
  <c r="U44" i="1"/>
  <c r="W44" i="1" s="1"/>
  <c r="Z43" i="1"/>
  <c r="Y43" i="1"/>
  <c r="V43" i="1"/>
  <c r="U43" i="1"/>
  <c r="W43" i="1" s="1"/>
  <c r="Z42" i="1"/>
  <c r="Y42" i="1"/>
  <c r="V42" i="1"/>
  <c r="U42" i="1"/>
  <c r="W42" i="1" s="1"/>
  <c r="Z40" i="1"/>
  <c r="Y40" i="1"/>
  <c r="X40" i="1"/>
  <c r="V40" i="1"/>
  <c r="U40" i="1"/>
  <c r="W40" i="1" s="1"/>
  <c r="Z39" i="1"/>
  <c r="Y39" i="1"/>
  <c r="X39" i="1"/>
  <c r="V39" i="1"/>
  <c r="U39" i="1"/>
  <c r="W39" i="1" s="1"/>
  <c r="Z38" i="1"/>
  <c r="Y38" i="1"/>
  <c r="X38" i="1"/>
  <c r="V38" i="1"/>
  <c r="U38" i="1"/>
  <c r="W38" i="1" s="1"/>
  <c r="Z37" i="1"/>
  <c r="Y37" i="1"/>
  <c r="X37" i="1"/>
  <c r="V37" i="1"/>
  <c r="U37" i="1"/>
  <c r="W37" i="1" s="1"/>
  <c r="Z36" i="1"/>
  <c r="Y36" i="1"/>
  <c r="X36" i="1"/>
  <c r="W36" i="1"/>
  <c r="V36" i="1"/>
  <c r="U36" i="1"/>
  <c r="Z35" i="1"/>
  <c r="Y35" i="1"/>
  <c r="X35" i="1"/>
  <c r="V35" i="1"/>
  <c r="U35" i="1"/>
  <c r="W35" i="1" s="1"/>
  <c r="Z34" i="1"/>
  <c r="Y34" i="1"/>
  <c r="X34" i="1"/>
  <c r="W34" i="1"/>
  <c r="V34" i="1"/>
  <c r="U34" i="1"/>
  <c r="Z32" i="1"/>
  <c r="Y32" i="1"/>
  <c r="V32" i="1"/>
  <c r="U32" i="1"/>
  <c r="W32" i="1" s="1"/>
  <c r="Z31" i="1"/>
  <c r="Y31" i="1"/>
  <c r="V31" i="1"/>
  <c r="U31" i="1"/>
  <c r="W31" i="1" s="1"/>
  <c r="Z30" i="1"/>
  <c r="Y30" i="1"/>
  <c r="V30" i="1"/>
  <c r="U30" i="1"/>
  <c r="W30" i="1" s="1"/>
  <c r="Z29" i="1"/>
  <c r="Y29" i="1"/>
  <c r="V29" i="1"/>
  <c r="U29" i="1"/>
  <c r="W29" i="1" s="1"/>
  <c r="Z28" i="1"/>
  <c r="Y28" i="1"/>
  <c r="V28" i="1"/>
  <c r="U28" i="1"/>
  <c r="W28" i="1" s="1"/>
  <c r="Z27" i="1"/>
  <c r="Y27" i="1"/>
  <c r="V27" i="1"/>
  <c r="U27" i="1"/>
  <c r="W27" i="1" s="1"/>
  <c r="Z26" i="1"/>
  <c r="Y26" i="1"/>
  <c r="V26" i="1"/>
  <c r="U26" i="1"/>
  <c r="W26" i="1" s="1"/>
  <c r="Z24" i="1"/>
  <c r="Y24" i="1"/>
  <c r="V24" i="1"/>
  <c r="U24" i="1"/>
  <c r="W24" i="1" s="1"/>
  <c r="Z23" i="1"/>
  <c r="Y23" i="1"/>
  <c r="V23" i="1"/>
  <c r="U23" i="1"/>
  <c r="W23" i="1" s="1"/>
  <c r="Z19" i="1"/>
  <c r="Y19" i="1"/>
  <c r="V19" i="1"/>
  <c r="U19" i="1"/>
  <c r="W19" i="1" s="1"/>
  <c r="Z18" i="1"/>
  <c r="Y18" i="1"/>
  <c r="V18" i="1"/>
  <c r="U18" i="1"/>
  <c r="W18" i="1" s="1"/>
  <c r="Z16" i="1"/>
  <c r="Y16" i="1"/>
  <c r="V16" i="1"/>
  <c r="U16" i="1"/>
  <c r="W16" i="1" s="1"/>
  <c r="Z14" i="1"/>
  <c r="Y14" i="1"/>
  <c r="V14" i="1"/>
  <c r="U14" i="1"/>
  <c r="W14" i="1" s="1"/>
  <c r="Z13" i="1"/>
  <c r="Y13" i="1"/>
  <c r="V13" i="1"/>
  <c r="U13" i="1"/>
  <c r="W13" i="1" s="1"/>
  <c r="Z12" i="1"/>
  <c r="Y12" i="1"/>
  <c r="V12" i="1"/>
  <c r="U12" i="1"/>
  <c r="W12" i="1" s="1"/>
  <c r="Z11" i="1"/>
  <c r="Y11" i="1"/>
  <c r="V11" i="1"/>
  <c r="U11" i="1"/>
  <c r="W11" i="1" s="1"/>
  <c r="Z9" i="1"/>
  <c r="Y9" i="1"/>
  <c r="Z8" i="1"/>
  <c r="Y8" i="1"/>
  <c r="Z7" i="1"/>
  <c r="Y7" i="1"/>
  <c r="Z6" i="1"/>
  <c r="Y6" i="1"/>
  <c r="Z5" i="1"/>
  <c r="Y5" i="1"/>
  <c r="W9" i="1"/>
  <c r="V9" i="1"/>
  <c r="W8" i="1"/>
  <c r="V8" i="1"/>
  <c r="W7" i="1"/>
  <c r="V7" i="1"/>
  <c r="W6" i="1"/>
  <c r="V6" i="1"/>
  <c r="W5" i="1"/>
  <c r="V5" i="1"/>
  <c r="U9" i="1"/>
  <c r="U8" i="1"/>
  <c r="U7" i="1"/>
  <c r="U6" i="1"/>
  <c r="U5" i="1"/>
  <c r="AB44" i="3"/>
  <c r="AA44" i="3"/>
  <c r="O44" i="3"/>
  <c r="O45" i="3"/>
  <c r="AA45" i="3" s="1"/>
  <c r="O42" i="3"/>
  <c r="O40" i="3"/>
  <c r="AA40" i="3" s="1"/>
  <c r="O39" i="3"/>
  <c r="AA39" i="3" s="1"/>
  <c r="O37" i="3"/>
  <c r="O36" i="3"/>
  <c r="AA36" i="3" s="1"/>
  <c r="O34" i="3"/>
  <c r="AA34" i="3" s="1"/>
  <c r="O33" i="3"/>
  <c r="AA33" i="3" s="1"/>
  <c r="O32" i="3"/>
  <c r="AA32" i="3" s="1"/>
  <c r="O30" i="3"/>
  <c r="AA30" i="3" s="1"/>
  <c r="O29" i="3"/>
  <c r="AA29" i="3" s="1"/>
  <c r="O28" i="3"/>
  <c r="AA28" i="3" s="1"/>
  <c r="O27" i="3"/>
  <c r="AA27" i="3" s="1"/>
  <c r="O26" i="3"/>
  <c r="AA26" i="3" s="1"/>
  <c r="O25" i="3"/>
  <c r="O24" i="3"/>
  <c r="AA24" i="3" s="1"/>
  <c r="O22" i="3"/>
  <c r="AA22" i="3" s="1"/>
  <c r="O21" i="3"/>
  <c r="AA21" i="3" s="1"/>
  <c r="O20" i="3"/>
  <c r="AA20" i="3" s="1"/>
  <c r="O19" i="3"/>
  <c r="AA19" i="3" s="1"/>
  <c r="O18" i="3"/>
  <c r="O16" i="3"/>
  <c r="AA16" i="3" s="1"/>
  <c r="O15" i="3"/>
  <c r="AA15" i="3" s="1"/>
  <c r="O13" i="3"/>
  <c r="AA13" i="3" s="1"/>
  <c r="O12" i="3"/>
  <c r="AA12" i="3" s="1"/>
  <c r="O11" i="3"/>
  <c r="O10" i="3"/>
  <c r="O9" i="3"/>
  <c r="AA9" i="3" s="1"/>
  <c r="O8" i="3"/>
  <c r="AA8" i="3" s="1"/>
  <c r="O6" i="3"/>
  <c r="AA6" i="3" s="1"/>
  <c r="O5" i="3"/>
  <c r="AB37" i="3" l="1"/>
  <c r="AB19" i="3"/>
  <c r="AC34" i="3"/>
  <c r="AD29" i="3"/>
  <c r="AB22" i="3"/>
  <c r="AB12" i="3"/>
  <c r="AC19" i="3"/>
  <c r="AC13" i="3"/>
  <c r="AB36" i="3"/>
  <c r="AB5" i="3"/>
  <c r="AB16" i="3"/>
  <c r="AC27" i="3"/>
  <c r="AB6" i="3"/>
  <c r="AB9" i="3"/>
  <c r="AB21" i="3"/>
  <c r="AB25" i="3"/>
  <c r="AB28" i="3"/>
  <c r="AC6" i="3"/>
  <c r="AD30" i="3"/>
  <c r="AB27" i="3"/>
  <c r="AB8" i="3"/>
  <c r="AB15" i="3"/>
  <c r="AD19" i="3"/>
  <c r="AC21" i="3"/>
  <c r="AC28" i="3"/>
  <c r="AC29" i="3"/>
  <c r="AD33" i="3"/>
  <c r="AB33" i="3"/>
  <c r="AB39" i="3"/>
  <c r="AC5" i="3"/>
  <c r="AA5" i="3"/>
  <c r="AD28" i="3"/>
  <c r="AD5" i="3"/>
  <c r="AB13" i="3"/>
  <c r="AB18" i="3"/>
  <c r="AB20" i="3"/>
  <c r="AB24" i="3"/>
  <c r="AB40" i="3"/>
  <c r="AB45" i="3"/>
  <c r="AC45" i="3"/>
  <c r="AD13" i="3"/>
  <c r="AC16" i="3"/>
  <c r="AD21" i="3"/>
  <c r="AC24" i="3"/>
  <c r="AD26" i="3"/>
  <c r="AB32" i="3"/>
  <c r="AC40" i="3"/>
  <c r="AD6" i="3"/>
  <c r="AC8" i="3"/>
  <c r="AD8" i="3"/>
  <c r="AD16" i="3"/>
  <c r="AC18" i="3"/>
  <c r="AA18" i="3"/>
  <c r="AD24" i="3"/>
  <c r="AC25" i="3"/>
  <c r="AB29" i="3"/>
  <c r="AC32" i="3"/>
  <c r="AB34" i="3"/>
  <c r="AC37" i="3"/>
  <c r="AA37" i="3"/>
  <c r="AD18" i="3"/>
  <c r="AD25" i="3"/>
  <c r="AA25" i="3"/>
  <c r="AD37" i="3"/>
  <c r="AD39" i="3"/>
  <c r="AC15" i="3"/>
  <c r="AC20" i="3"/>
  <c r="AC22" i="3"/>
  <c r="AB26" i="3"/>
  <c r="AB30" i="3"/>
  <c r="AC36" i="3"/>
  <c r="AC30" i="3"/>
  <c r="AC33" i="3"/>
  <c r="AC39" i="3"/>
  <c r="AD45" i="3"/>
  <c r="AC9" i="3"/>
  <c r="AC12" i="3"/>
  <c r="AC26" i="3"/>
  <c r="AD27" i="3"/>
  <c r="AD32" i="3"/>
  <c r="AD34" i="3"/>
  <c r="AD40" i="3"/>
  <c r="AD9" i="3"/>
  <c r="AD12" i="3"/>
  <c r="AD15" i="3"/>
  <c r="AD20" i="3"/>
  <c r="AD22" i="3"/>
  <c r="AD36" i="3"/>
  <c r="O64" i="1" l="1"/>
  <c r="AA64" i="1" s="1"/>
  <c r="O58" i="1"/>
  <c r="AB64" i="1" l="1"/>
  <c r="AC64" i="1"/>
  <c r="AD64" i="1"/>
  <c r="O62" i="1"/>
  <c r="AA62" i="1" s="1"/>
  <c r="AB62" i="1" l="1"/>
  <c r="AD62" i="1"/>
  <c r="AC62" i="1"/>
  <c r="T28" i="2" l="1"/>
  <c r="O32" i="2"/>
  <c r="O31" i="2"/>
  <c r="T36" i="2" l="1"/>
  <c r="T35" i="2"/>
  <c r="O17" i="1"/>
  <c r="O16" i="1"/>
  <c r="O15" i="1"/>
  <c r="O12" i="2"/>
  <c r="O11" i="2"/>
  <c r="O10" i="2"/>
  <c r="O9" i="2"/>
  <c r="O7" i="2"/>
  <c r="O6" i="2"/>
  <c r="T33" i="2"/>
  <c r="T31" i="2"/>
  <c r="O27" i="2"/>
  <c r="O26" i="2"/>
  <c r="T26" i="2" s="1"/>
  <c r="O8" i="2"/>
  <c r="O5" i="2"/>
  <c r="T6" i="2" l="1"/>
  <c r="U6" i="2"/>
  <c r="T5" i="2"/>
  <c r="U5" i="2"/>
  <c r="T7" i="2"/>
  <c r="U7" i="2"/>
  <c r="T11" i="2"/>
  <c r="U11" i="2"/>
  <c r="U8" i="2"/>
  <c r="T8" i="2"/>
  <c r="T9" i="2"/>
  <c r="U9" i="2"/>
  <c r="T12" i="2"/>
  <c r="U12" i="2"/>
  <c r="T10" i="2"/>
  <c r="U10" i="2"/>
  <c r="AB16" i="1"/>
  <c r="AD16" i="1"/>
  <c r="AC17" i="1"/>
  <c r="AA17" i="1"/>
  <c r="AD17" i="1"/>
  <c r="AB17" i="1"/>
  <c r="T34" i="2"/>
  <c r="AC16" i="1"/>
  <c r="AA16" i="1"/>
  <c r="T27" i="2"/>
  <c r="T32" i="2"/>
  <c r="T30" i="2"/>
  <c r="O63" i="1" l="1"/>
  <c r="O61" i="1"/>
  <c r="O60" i="1"/>
  <c r="O57" i="1"/>
  <c r="O51" i="1"/>
  <c r="O49" i="1"/>
  <c r="O52" i="1"/>
  <c r="O48" i="1"/>
  <c r="O45" i="1"/>
  <c r="O43" i="1"/>
  <c r="O44" i="1"/>
  <c r="O42" i="1"/>
  <c r="O40" i="1"/>
  <c r="O37" i="1"/>
  <c r="O35" i="1"/>
  <c r="O39" i="1"/>
  <c r="O38" i="1"/>
  <c r="O36" i="1"/>
  <c r="O34" i="1"/>
  <c r="O31" i="1"/>
  <c r="O29" i="1"/>
  <c r="O27" i="1"/>
  <c r="O32" i="1"/>
  <c r="O30" i="1"/>
  <c r="O28" i="1"/>
  <c r="O26" i="1"/>
  <c r="O24" i="1"/>
  <c r="O23" i="1"/>
  <c r="O18" i="1"/>
  <c r="AD18" i="1" s="1"/>
  <c r="O14" i="1"/>
  <c r="O19" i="1"/>
  <c r="O13" i="1"/>
  <c r="O12" i="1"/>
  <c r="O11" i="1"/>
  <c r="AD11" i="1" s="1"/>
  <c r="O8" i="1"/>
  <c r="O9" i="1"/>
  <c r="O7" i="1"/>
  <c r="AD7" i="1" s="1"/>
  <c r="O6" i="1"/>
  <c r="AD6" i="1" s="1"/>
  <c r="O5" i="1"/>
  <c r="AB8" i="1" l="1"/>
  <c r="AD35" i="1"/>
  <c r="AB9" i="1"/>
  <c r="AB12" i="1"/>
  <c r="AD23" i="1"/>
  <c r="AD30" i="1"/>
  <c r="AD31" i="1"/>
  <c r="AD39" i="1"/>
  <c r="AD40" i="1"/>
  <c r="AD45" i="1"/>
  <c r="AD51" i="1"/>
  <c r="AD63" i="1"/>
  <c r="AD42" i="1"/>
  <c r="AB57" i="1"/>
  <c r="AD12" i="1"/>
  <c r="AB13" i="1"/>
  <c r="AD34" i="1"/>
  <c r="AD48" i="1"/>
  <c r="AB6" i="1"/>
  <c r="AB11" i="1"/>
  <c r="AD26" i="1"/>
  <c r="AD27" i="1"/>
  <c r="AD36" i="1"/>
  <c r="AD37" i="1"/>
  <c r="AD44" i="1"/>
  <c r="AD52" i="1"/>
  <c r="AD60" i="1"/>
  <c r="AD8" i="1"/>
  <c r="AD57" i="1"/>
  <c r="AD13" i="1"/>
  <c r="AB5" i="1"/>
  <c r="AD5" i="1"/>
  <c r="AD24" i="1"/>
  <c r="AC32" i="1"/>
  <c r="AD32" i="1"/>
  <c r="AB7" i="1"/>
  <c r="AB19" i="1"/>
  <c r="AB18" i="1"/>
  <c r="AD28" i="1"/>
  <c r="AD29" i="1"/>
  <c r="AD38" i="1"/>
  <c r="AD43" i="1"/>
  <c r="AD49" i="1"/>
  <c r="AD61" i="1"/>
  <c r="AD9" i="1"/>
  <c r="AD19" i="1"/>
  <c r="AC5" i="1"/>
  <c r="AA5" i="1"/>
  <c r="AA8" i="1"/>
  <c r="AC8" i="1"/>
  <c r="AC13" i="1"/>
  <c r="AA13" i="1"/>
  <c r="AC24" i="1"/>
  <c r="AA24" i="1"/>
  <c r="AA35" i="1"/>
  <c r="AC35" i="1"/>
  <c r="AC42" i="1"/>
  <c r="AA42" i="1"/>
  <c r="AC48" i="1"/>
  <c r="AA48" i="1"/>
  <c r="AA57" i="1"/>
  <c r="AC57" i="1"/>
  <c r="AB23" i="1"/>
  <c r="AB28" i="1"/>
  <c r="AB40" i="1"/>
  <c r="AB45" i="1"/>
  <c r="AC63" i="1"/>
  <c r="AA63" i="1"/>
  <c r="AA6" i="1"/>
  <c r="AC6" i="1"/>
  <c r="AA11" i="1"/>
  <c r="AC11" i="1"/>
  <c r="AC26" i="1"/>
  <c r="AA26" i="1"/>
  <c r="AC27" i="1"/>
  <c r="AA27" i="1"/>
  <c r="AC37" i="1"/>
  <c r="AA37" i="1"/>
  <c r="AC44" i="1"/>
  <c r="AA44" i="1"/>
  <c r="AC52" i="1"/>
  <c r="AA52" i="1"/>
  <c r="AB24" i="1"/>
  <c r="AB29" i="1"/>
  <c r="AB38" i="1"/>
  <c r="AB42" i="1"/>
  <c r="AB51" i="1"/>
  <c r="AB60" i="1"/>
  <c r="AB63" i="1"/>
  <c r="AC7" i="1"/>
  <c r="AA7" i="1"/>
  <c r="AC19" i="1"/>
  <c r="AA19" i="1"/>
  <c r="AC18" i="1"/>
  <c r="AA18" i="1"/>
  <c r="AA28" i="1"/>
  <c r="AC28" i="1"/>
  <c r="AC29" i="1"/>
  <c r="AA29" i="1"/>
  <c r="AC38" i="1"/>
  <c r="AA38" i="1"/>
  <c r="AC43" i="1"/>
  <c r="AA43" i="1"/>
  <c r="AC49" i="1"/>
  <c r="AA49" i="1"/>
  <c r="AB26" i="1"/>
  <c r="AB30" i="1"/>
  <c r="AB35" i="1"/>
  <c r="AB43" i="1"/>
  <c r="AB48" i="1"/>
  <c r="AB52" i="1"/>
  <c r="AC60" i="1"/>
  <c r="AA60" i="1"/>
  <c r="AB61" i="1"/>
  <c r="AA9" i="1"/>
  <c r="AC9" i="1"/>
  <c r="AC12" i="1"/>
  <c r="AA12" i="1"/>
  <c r="AA23" i="1"/>
  <c r="AC23" i="1"/>
  <c r="AA30" i="1"/>
  <c r="AC30" i="1"/>
  <c r="AC31" i="1"/>
  <c r="AA31" i="1"/>
  <c r="AC39" i="1"/>
  <c r="AA39" i="1"/>
  <c r="AC40" i="1"/>
  <c r="AA40" i="1"/>
  <c r="AC45" i="1"/>
  <c r="AA45" i="1"/>
  <c r="AA51" i="1"/>
  <c r="AC51" i="1"/>
  <c r="AB27" i="1"/>
  <c r="AB31" i="1"/>
  <c r="AB39" i="1"/>
  <c r="AB44" i="1"/>
  <c r="AB49" i="1"/>
  <c r="AC61" i="1"/>
  <c r="AA61" i="1"/>
  <c r="AB37" i="1"/>
  <c r="AC34" i="1"/>
  <c r="AB34" i="1"/>
  <c r="AA34" i="1"/>
  <c r="AC36" i="1"/>
  <c r="AA36" i="1"/>
  <c r="AB36" i="1"/>
  <c r="AB32" i="1"/>
  <c r="AA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Todd Simmons</author>
  </authors>
  <commentList>
    <comment ref="B13" authorId="0" shapeId="0" xr:uid="{00000000-0006-0000-0000-000001000000}">
      <text>
        <r>
          <rPr>
            <b/>
            <sz val="9"/>
            <color indexed="81"/>
            <rFont val="Tahoma"/>
            <family val="2"/>
          </rPr>
          <t>Todd Simmons:</t>
        </r>
        <r>
          <rPr>
            <sz val="9"/>
            <color indexed="81"/>
            <rFont val="Tahoma"/>
            <family val="2"/>
          </rPr>
          <t xml:space="preserve">
Football, track, baseball, softball, soccer, etc.</t>
        </r>
      </text>
    </comment>
    <comment ref="Q14" authorId="0" shapeId="0" xr:uid="{00000000-0006-0000-0000-000002000000}">
      <text>
        <r>
          <rPr>
            <b/>
            <sz val="9"/>
            <color indexed="81"/>
            <rFont val="Tahoma"/>
            <family val="2"/>
          </rPr>
          <t>Todd Simmons:</t>
        </r>
        <r>
          <rPr>
            <sz val="9"/>
            <color indexed="81"/>
            <rFont val="Tahoma"/>
            <family val="2"/>
          </rPr>
          <t xml:space="preserve">
Flat fee per day</t>
        </r>
      </text>
    </comment>
    <comment ref="R34" authorId="0" shapeId="0" xr:uid="{00000000-0006-0000-0000-000003000000}">
      <text>
        <r>
          <rPr>
            <b/>
            <sz val="9"/>
            <color indexed="81"/>
            <rFont val="Tahoma"/>
            <family val="2"/>
          </rPr>
          <t>Todd Simmons:</t>
        </r>
        <r>
          <rPr>
            <sz val="9"/>
            <color indexed="81"/>
            <rFont val="Tahoma"/>
            <family val="2"/>
          </rPr>
          <t xml:space="preserve">
Flat fee per day
14 seats
A/V extra</t>
        </r>
      </text>
    </comment>
    <comment ref="S34" authorId="0" shapeId="0" xr:uid="{00000000-0006-0000-0000-000004000000}">
      <text>
        <r>
          <rPr>
            <b/>
            <sz val="9"/>
            <color indexed="81"/>
            <rFont val="Tahoma"/>
            <family val="2"/>
          </rPr>
          <t>Todd Simmons:</t>
        </r>
        <r>
          <rPr>
            <sz val="9"/>
            <color indexed="81"/>
            <rFont val="Tahoma"/>
            <family val="2"/>
          </rPr>
          <t xml:space="preserve">
Flat fee per day</t>
        </r>
      </text>
    </comment>
    <comment ref="P35" authorId="0" shapeId="0" xr:uid="{00000000-0006-0000-0000-000005000000}">
      <text>
        <r>
          <rPr>
            <b/>
            <sz val="9"/>
            <color indexed="81"/>
            <rFont val="Tahoma"/>
            <family val="2"/>
          </rPr>
          <t>Todd Simmons:</t>
        </r>
        <r>
          <rPr>
            <sz val="9"/>
            <color indexed="81"/>
            <rFont val="Tahoma"/>
            <family val="2"/>
          </rPr>
          <t xml:space="preserve">
Flat fee per day
5-30 seats
A/V extra</t>
        </r>
      </text>
    </comment>
    <comment ref="P36" authorId="0" shapeId="0" xr:uid="{00000000-0006-0000-0000-000006000000}">
      <text>
        <r>
          <rPr>
            <b/>
            <sz val="9"/>
            <color indexed="81"/>
            <rFont val="Tahoma"/>
            <family val="2"/>
          </rPr>
          <t>Todd Simmons:</t>
        </r>
        <r>
          <rPr>
            <sz val="9"/>
            <color indexed="81"/>
            <rFont val="Tahoma"/>
            <family val="2"/>
          </rPr>
          <t xml:space="preserve">
Flat fee per day
31-55 seats
A/V extra</t>
        </r>
      </text>
    </comment>
    <comment ref="R36" authorId="0" shapeId="0" xr:uid="{00000000-0006-0000-0000-000007000000}">
      <text>
        <r>
          <rPr>
            <b/>
            <sz val="9"/>
            <color indexed="81"/>
            <rFont val="Tahoma"/>
            <family val="2"/>
          </rPr>
          <t>Todd Simmons:</t>
        </r>
        <r>
          <rPr>
            <sz val="9"/>
            <color indexed="81"/>
            <rFont val="Tahoma"/>
            <family val="2"/>
          </rPr>
          <t xml:space="preserve">
Flat fee per day
50 seats
A/V extra</t>
        </r>
      </text>
    </comment>
    <comment ref="S36" authorId="0" shapeId="0" xr:uid="{00000000-0006-0000-0000-000008000000}">
      <text>
        <r>
          <rPr>
            <b/>
            <sz val="9"/>
            <color indexed="81"/>
            <rFont val="Tahoma"/>
            <family val="2"/>
          </rPr>
          <t>Todd Simmons:</t>
        </r>
        <r>
          <rPr>
            <sz val="9"/>
            <color indexed="81"/>
            <rFont val="Tahoma"/>
            <family val="2"/>
          </rPr>
          <t xml:space="preserve">
Flat fee per day</t>
        </r>
      </text>
    </comment>
    <comment ref="Q45" authorId="0" shapeId="0" xr:uid="{00000000-0006-0000-0000-000009000000}">
      <text>
        <r>
          <rPr>
            <b/>
            <sz val="9"/>
            <color indexed="81"/>
            <rFont val="Tahoma"/>
            <family val="2"/>
          </rPr>
          <t>Todd Simmons:</t>
        </r>
        <r>
          <rPr>
            <sz val="9"/>
            <color indexed="81"/>
            <rFont val="Tahoma"/>
            <family val="2"/>
          </rPr>
          <t xml:space="preserve">
Flat fee per day</t>
        </r>
      </text>
    </comment>
    <comment ref="R60" authorId="0" shapeId="0" xr:uid="{00000000-0006-0000-0000-00000A000000}">
      <text>
        <r>
          <rPr>
            <b/>
            <sz val="9"/>
            <color indexed="81"/>
            <rFont val="Tahoma"/>
            <family val="2"/>
          </rPr>
          <t>Todd Simmons:</t>
        </r>
        <r>
          <rPr>
            <sz val="9"/>
            <color indexed="81"/>
            <rFont val="Tahoma"/>
            <family val="2"/>
          </rPr>
          <t xml:space="preserve">
Flat fee per day
280 seats
A/V Extra</t>
        </r>
      </text>
    </comment>
    <comment ref="S60" authorId="0" shapeId="0" xr:uid="{00000000-0006-0000-0000-00000B000000}">
      <text>
        <r>
          <rPr>
            <b/>
            <sz val="9"/>
            <color indexed="81"/>
            <rFont val="Tahoma"/>
            <family val="2"/>
          </rPr>
          <t>Todd Simmons:</t>
        </r>
        <r>
          <rPr>
            <sz val="9"/>
            <color indexed="81"/>
            <rFont val="Tahoma"/>
            <family val="2"/>
          </rPr>
          <t xml:space="preserve">
Entire ballroom
Flat fee per day</t>
        </r>
      </text>
    </comment>
    <comment ref="P61" authorId="0" shapeId="0" xr:uid="{00000000-0006-0000-0000-00000C000000}">
      <text>
        <r>
          <rPr>
            <b/>
            <sz val="9"/>
            <color indexed="81"/>
            <rFont val="Tahoma"/>
            <family val="2"/>
          </rPr>
          <t>Todd Simmons:</t>
        </r>
        <r>
          <rPr>
            <sz val="9"/>
            <color indexed="81"/>
            <rFont val="Tahoma"/>
            <family val="2"/>
          </rPr>
          <t xml:space="preserve">
Flat fee per day
56-100 seats</t>
        </r>
      </text>
    </comment>
    <comment ref="S61" authorId="0" shapeId="0" xr:uid="{00000000-0006-0000-0000-00000D000000}">
      <text>
        <r>
          <rPr>
            <b/>
            <sz val="9"/>
            <color indexed="81"/>
            <rFont val="Tahoma"/>
            <family val="2"/>
          </rPr>
          <t>Todd Simmons:</t>
        </r>
        <r>
          <rPr>
            <sz val="9"/>
            <color indexed="81"/>
            <rFont val="Tahoma"/>
            <family val="2"/>
          </rPr>
          <t xml:space="preserve">
2/3 of ballroom
Flat fee per day</t>
        </r>
      </text>
    </comment>
    <comment ref="P63" authorId="0" shapeId="0" xr:uid="{00000000-0006-0000-0000-00000E000000}">
      <text>
        <r>
          <rPr>
            <b/>
            <sz val="9"/>
            <color indexed="81"/>
            <rFont val="Tahoma"/>
            <family val="2"/>
          </rPr>
          <t>Todd Simmons:</t>
        </r>
        <r>
          <rPr>
            <sz val="9"/>
            <color indexed="81"/>
            <rFont val="Tahoma"/>
            <family val="2"/>
          </rPr>
          <t xml:space="preserve">
Flat fee per day
31-55 seats</t>
        </r>
      </text>
    </comment>
    <comment ref="S63" authorId="0" shapeId="0" xr:uid="{00000000-0006-0000-0000-00000F000000}">
      <text>
        <r>
          <rPr>
            <b/>
            <sz val="9"/>
            <color indexed="81"/>
            <rFont val="Tahoma"/>
            <family val="2"/>
          </rPr>
          <t>Todd Simmons:</t>
        </r>
        <r>
          <rPr>
            <sz val="9"/>
            <color indexed="81"/>
            <rFont val="Tahoma"/>
            <family val="2"/>
          </rPr>
          <t xml:space="preserve">
1/3 of ballroom
Flat fee per day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Todd Simmons</author>
  </authors>
  <commentList>
    <comment ref="B4" authorId="0" shapeId="0" xr:uid="{00000000-0006-0000-0100-000001000000}">
      <text>
        <r>
          <rPr>
            <b/>
            <sz val="9"/>
            <color indexed="81"/>
            <rFont val="Tahoma"/>
            <family val="2"/>
          </rPr>
          <t>Todd Simmons:</t>
        </r>
        <r>
          <rPr>
            <sz val="9"/>
            <color indexed="81"/>
            <rFont val="Tahoma"/>
            <family val="2"/>
          </rPr>
          <t xml:space="preserve">
Hourly per person charges
These hourly charges are NOT for set-up or clean-up.  These are for the hours provided during the event.</t>
        </r>
      </text>
    </comment>
    <comment ref="B9" authorId="0" shapeId="0" xr:uid="{00000000-0006-0000-0100-000002000000}">
      <text>
        <r>
          <rPr>
            <b/>
            <sz val="9"/>
            <color indexed="81"/>
            <rFont val="Tahoma"/>
            <family val="2"/>
          </rPr>
          <t>Todd Simmons:</t>
        </r>
        <r>
          <rPr>
            <sz val="9"/>
            <color indexed="81"/>
            <rFont val="Tahoma"/>
            <family val="2"/>
          </rPr>
          <t xml:space="preserve">
Team consists of __ staff members.</t>
        </r>
      </text>
    </comment>
    <comment ref="B13" authorId="0" shapeId="0" xr:uid="{00000000-0006-0000-0100-000003000000}">
      <text>
        <r>
          <rPr>
            <b/>
            <sz val="9"/>
            <color indexed="81"/>
            <rFont val="Tahoma"/>
            <family val="2"/>
          </rPr>
          <t>Todd Simmons:</t>
        </r>
        <r>
          <rPr>
            <sz val="9"/>
            <color indexed="81"/>
            <rFont val="Tahoma"/>
            <family val="2"/>
          </rPr>
          <t xml:space="preserve">
Hourly charge is to cover liability insurance and other tracking costs.</t>
        </r>
      </text>
    </comment>
    <comment ref="B24" authorId="0" shapeId="0" xr:uid="{00000000-0006-0000-0100-000004000000}">
      <text>
        <r>
          <rPr>
            <b/>
            <sz val="9"/>
            <color indexed="81"/>
            <rFont val="Tahoma"/>
            <family val="2"/>
          </rPr>
          <t>Todd Simmons:</t>
        </r>
        <r>
          <rPr>
            <sz val="9"/>
            <color indexed="81"/>
            <rFont val="Tahoma"/>
            <family val="2"/>
          </rPr>
          <t xml:space="preserve">
charge per piano</t>
        </r>
      </text>
    </comment>
    <comment ref="P26" authorId="0" shapeId="0" xr:uid="{00000000-0006-0000-0100-000005000000}">
      <text>
        <r>
          <rPr>
            <b/>
            <sz val="9"/>
            <color indexed="81"/>
            <rFont val="Tahoma"/>
            <family val="2"/>
          </rPr>
          <t>Todd Simmons:</t>
        </r>
        <r>
          <rPr>
            <sz val="9"/>
            <color indexed="81"/>
            <rFont val="Tahoma"/>
            <family val="2"/>
          </rPr>
          <t xml:space="preserve">
Flat fee per day</t>
        </r>
      </text>
    </comment>
    <comment ref="Q28" authorId="0" shapeId="0" xr:uid="{00000000-0006-0000-0100-000006000000}">
      <text>
        <r>
          <rPr>
            <b/>
            <sz val="9"/>
            <color indexed="81"/>
            <rFont val="Tahoma"/>
            <family val="2"/>
          </rPr>
          <t>Todd Simmons:</t>
        </r>
        <r>
          <rPr>
            <sz val="9"/>
            <color indexed="81"/>
            <rFont val="Tahoma"/>
            <family val="2"/>
          </rPr>
          <t xml:space="preserve">
Flat fee per day</t>
        </r>
      </text>
    </comment>
    <comment ref="P30" authorId="0" shapeId="0" xr:uid="{00000000-0006-0000-0100-000007000000}">
      <text>
        <r>
          <rPr>
            <b/>
            <sz val="9"/>
            <color indexed="81"/>
            <rFont val="Tahoma"/>
            <family val="2"/>
          </rPr>
          <t>Todd Simmons:</t>
        </r>
        <r>
          <rPr>
            <sz val="9"/>
            <color indexed="81"/>
            <rFont val="Tahoma"/>
            <family val="2"/>
          </rPr>
          <t xml:space="preserve">
Flat fee each</t>
        </r>
      </text>
    </comment>
    <comment ref="R30" authorId="0" shapeId="0" xr:uid="{00000000-0006-0000-0100-000008000000}">
      <text>
        <r>
          <rPr>
            <b/>
            <sz val="9"/>
            <color indexed="81"/>
            <rFont val="Tahoma"/>
            <family val="2"/>
          </rPr>
          <t>Todd Simmons:</t>
        </r>
        <r>
          <rPr>
            <sz val="9"/>
            <color indexed="81"/>
            <rFont val="Tahoma"/>
            <family val="2"/>
          </rPr>
          <t xml:space="preserve">
Flat fee each per event</t>
        </r>
      </text>
    </comment>
    <comment ref="J31" authorId="0" shapeId="0" xr:uid="{00000000-0006-0000-0100-000009000000}">
      <text>
        <r>
          <rPr>
            <b/>
            <sz val="9"/>
            <color indexed="81"/>
            <rFont val="Tahoma"/>
            <family val="2"/>
          </rPr>
          <t>Todd Simmons:</t>
        </r>
        <r>
          <rPr>
            <sz val="9"/>
            <color indexed="81"/>
            <rFont val="Tahoma"/>
            <family val="2"/>
          </rPr>
          <t xml:space="preserve">
Flat fee per day</t>
        </r>
      </text>
    </comment>
    <comment ref="J32" authorId="0" shapeId="0" xr:uid="{00000000-0006-0000-0100-00000A000000}">
      <text>
        <r>
          <rPr>
            <b/>
            <sz val="9"/>
            <color indexed="81"/>
            <rFont val="Tahoma"/>
            <family val="2"/>
          </rPr>
          <t>Todd Simmons:</t>
        </r>
        <r>
          <rPr>
            <sz val="9"/>
            <color indexed="81"/>
            <rFont val="Tahoma"/>
            <family val="2"/>
          </rPr>
          <t xml:space="preserve">
Flat fee per day</t>
        </r>
      </text>
    </comment>
    <comment ref="R33" authorId="0" shapeId="0" xr:uid="{00000000-0006-0000-0100-00000B000000}">
      <text>
        <r>
          <rPr>
            <b/>
            <sz val="9"/>
            <color indexed="81"/>
            <rFont val="Tahoma"/>
            <family val="2"/>
          </rPr>
          <t>Todd Simmons:</t>
        </r>
        <r>
          <rPr>
            <sz val="9"/>
            <color indexed="81"/>
            <rFont val="Tahoma"/>
            <family val="2"/>
          </rPr>
          <t xml:space="preserve">
Flat fee each per event unless projector is included in facility rate.</t>
        </r>
      </text>
    </comment>
    <comment ref="Q34" authorId="0" shapeId="0" xr:uid="{00000000-0006-0000-0100-00000C000000}">
      <text>
        <r>
          <rPr>
            <b/>
            <sz val="9"/>
            <color indexed="81"/>
            <rFont val="Tahoma"/>
            <family val="2"/>
          </rPr>
          <t>Todd Simmons:</t>
        </r>
        <r>
          <rPr>
            <sz val="9"/>
            <color indexed="81"/>
            <rFont val="Tahoma"/>
            <family val="2"/>
          </rPr>
          <t xml:space="preserve">
Each
First one free</t>
        </r>
      </text>
    </comment>
    <comment ref="R34" authorId="0" shapeId="0" xr:uid="{00000000-0006-0000-0100-00000D000000}">
      <text>
        <r>
          <rPr>
            <b/>
            <sz val="9"/>
            <color indexed="81"/>
            <rFont val="Tahoma"/>
            <family val="2"/>
          </rPr>
          <t>Todd Simmons:</t>
        </r>
        <r>
          <rPr>
            <sz val="9"/>
            <color indexed="81"/>
            <rFont val="Tahoma"/>
            <family val="2"/>
          </rPr>
          <t xml:space="preserve">
Purchase each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Todd Simmons</author>
  </authors>
  <commentList>
    <comment ref="B9" authorId="0" shapeId="0" xr:uid="{00000000-0006-0000-0200-000001000000}">
      <text>
        <r>
          <rPr>
            <b/>
            <sz val="9"/>
            <color indexed="81"/>
            <rFont val="Tahoma"/>
            <family val="2"/>
          </rPr>
          <t>Todd Simmons:</t>
        </r>
        <r>
          <rPr>
            <sz val="9"/>
            <color indexed="81"/>
            <rFont val="Tahoma"/>
            <family val="2"/>
          </rPr>
          <t xml:space="preserve">
Football, track, baseball, softball, soccer, etc.</t>
        </r>
      </text>
    </comment>
    <comment ref="Q10" authorId="0" shapeId="0" xr:uid="{00000000-0006-0000-0200-000002000000}">
      <text>
        <r>
          <rPr>
            <b/>
            <sz val="9"/>
            <color indexed="81"/>
            <rFont val="Tahoma"/>
            <family val="2"/>
          </rPr>
          <t>Todd Simmons:</t>
        </r>
        <r>
          <rPr>
            <sz val="9"/>
            <color indexed="81"/>
            <rFont val="Tahoma"/>
            <family val="2"/>
          </rPr>
          <t xml:space="preserve">
Flat fee per day</t>
        </r>
      </text>
    </comment>
    <comment ref="R24" authorId="0" shapeId="0" xr:uid="{00000000-0006-0000-0200-000003000000}">
      <text>
        <r>
          <rPr>
            <b/>
            <sz val="9"/>
            <color indexed="81"/>
            <rFont val="Tahoma"/>
            <family val="2"/>
          </rPr>
          <t>Todd Simmons:</t>
        </r>
        <r>
          <rPr>
            <sz val="9"/>
            <color indexed="81"/>
            <rFont val="Tahoma"/>
            <family val="2"/>
          </rPr>
          <t xml:space="preserve">
Flat fee per day
14 seats
A/V extra</t>
        </r>
      </text>
    </comment>
    <comment ref="S24" authorId="0" shapeId="0" xr:uid="{00000000-0006-0000-0200-000004000000}">
      <text>
        <r>
          <rPr>
            <b/>
            <sz val="9"/>
            <color indexed="81"/>
            <rFont val="Tahoma"/>
            <family val="2"/>
          </rPr>
          <t>Todd Simmons:</t>
        </r>
        <r>
          <rPr>
            <sz val="9"/>
            <color indexed="81"/>
            <rFont val="Tahoma"/>
            <family val="2"/>
          </rPr>
          <t xml:space="preserve">
Flat fee per day</t>
        </r>
      </text>
    </comment>
    <comment ref="P25" authorId="0" shapeId="0" xr:uid="{00000000-0006-0000-0200-000005000000}">
      <text>
        <r>
          <rPr>
            <b/>
            <sz val="9"/>
            <color indexed="81"/>
            <rFont val="Tahoma"/>
            <family val="2"/>
          </rPr>
          <t>Todd Simmons:</t>
        </r>
        <r>
          <rPr>
            <sz val="9"/>
            <color indexed="81"/>
            <rFont val="Tahoma"/>
            <family val="2"/>
          </rPr>
          <t xml:space="preserve">
Flat fee per day
5-30 seats
A/V extra</t>
        </r>
      </text>
    </comment>
    <comment ref="P26" authorId="0" shapeId="0" xr:uid="{00000000-0006-0000-0200-000006000000}">
      <text>
        <r>
          <rPr>
            <b/>
            <sz val="9"/>
            <color indexed="81"/>
            <rFont val="Tahoma"/>
            <family val="2"/>
          </rPr>
          <t>Todd Simmons:</t>
        </r>
        <r>
          <rPr>
            <sz val="9"/>
            <color indexed="81"/>
            <rFont val="Tahoma"/>
            <family val="2"/>
          </rPr>
          <t xml:space="preserve">
Flat fee per day
31-55 seats
A/V extra</t>
        </r>
      </text>
    </comment>
    <comment ref="R26" authorId="0" shapeId="0" xr:uid="{00000000-0006-0000-0200-000007000000}">
      <text>
        <r>
          <rPr>
            <b/>
            <sz val="9"/>
            <color indexed="81"/>
            <rFont val="Tahoma"/>
            <family val="2"/>
          </rPr>
          <t>Todd Simmons:</t>
        </r>
        <r>
          <rPr>
            <sz val="9"/>
            <color indexed="81"/>
            <rFont val="Tahoma"/>
            <family val="2"/>
          </rPr>
          <t xml:space="preserve">
Flat fee per day
50 seats
A/V extra</t>
        </r>
      </text>
    </comment>
    <comment ref="S26" authorId="0" shapeId="0" xr:uid="{00000000-0006-0000-0200-000008000000}">
      <text>
        <r>
          <rPr>
            <b/>
            <sz val="9"/>
            <color indexed="81"/>
            <rFont val="Tahoma"/>
            <family val="2"/>
          </rPr>
          <t>Todd Simmons:</t>
        </r>
        <r>
          <rPr>
            <sz val="9"/>
            <color indexed="81"/>
            <rFont val="Tahoma"/>
            <family val="2"/>
          </rPr>
          <t xml:space="preserve">
Flat fee per day</t>
        </r>
      </text>
    </comment>
    <comment ref="R44" authorId="0" shapeId="0" xr:uid="{6E916C05-5DC0-4D7E-8850-189EE28D42B8}">
      <text>
        <r>
          <rPr>
            <b/>
            <sz val="9"/>
            <color indexed="81"/>
            <rFont val="Tahoma"/>
            <family val="2"/>
          </rPr>
          <t>Todd Simmons:</t>
        </r>
        <r>
          <rPr>
            <sz val="9"/>
            <color indexed="81"/>
            <rFont val="Tahoma"/>
            <family val="2"/>
          </rPr>
          <t xml:space="preserve">
Flat fee per day
280 seats
A/V Extra</t>
        </r>
      </text>
    </comment>
    <comment ref="S44" authorId="0" shapeId="0" xr:uid="{9DB0D4C4-FB96-459A-8880-7E06D4D33146}">
      <text>
        <r>
          <rPr>
            <b/>
            <sz val="9"/>
            <color indexed="81"/>
            <rFont val="Tahoma"/>
            <family val="2"/>
          </rPr>
          <t>Todd Simmons:</t>
        </r>
        <r>
          <rPr>
            <sz val="9"/>
            <color indexed="81"/>
            <rFont val="Tahoma"/>
            <family val="2"/>
          </rPr>
          <t xml:space="preserve">
Entire ballroom
Flat fee per day</t>
        </r>
      </text>
    </comment>
  </commentList>
</comments>
</file>

<file path=xl/sharedStrings.xml><?xml version="1.0" encoding="utf-8"?>
<sst xmlns="http://schemas.openxmlformats.org/spreadsheetml/2006/main" count="299" uniqueCount="177">
  <si>
    <r>
      <t xml:space="preserve">Space Type               </t>
    </r>
    <r>
      <rPr>
        <b/>
        <sz val="11"/>
        <color theme="0"/>
        <rFont val="Calibri"/>
        <family val="2"/>
        <scheme val="minor"/>
      </rPr>
      <t xml:space="preserve"> .</t>
    </r>
  </si>
  <si>
    <t>Phoenix</t>
  </si>
  <si>
    <t>Glendale</t>
  </si>
  <si>
    <t>Gateway</t>
  </si>
  <si>
    <t>Mesa</t>
  </si>
  <si>
    <t>Scottsdale</t>
  </si>
  <si>
    <t>Rio Salado</t>
  </si>
  <si>
    <t>South Mtn</t>
  </si>
  <si>
    <t>Chandler Gilbert</t>
  </si>
  <si>
    <t>Paradise Valley</t>
  </si>
  <si>
    <t>Estrella Mtn</t>
  </si>
  <si>
    <t>District Office</t>
  </si>
  <si>
    <t>Average</t>
  </si>
  <si>
    <t>Comparative Market Rates</t>
  </si>
  <si>
    <r>
      <t xml:space="preserve">Recommended (per hr) </t>
    </r>
    <r>
      <rPr>
        <b/>
        <sz val="8"/>
        <color rgb="FFFF0000"/>
        <rFont val="Calibri"/>
        <family val="2"/>
        <scheme val="minor"/>
      </rPr>
      <t>(1)</t>
    </r>
  </si>
  <si>
    <t>Variance from average</t>
  </si>
  <si>
    <t>Hilton</t>
  </si>
  <si>
    <t>Normal hours</t>
  </si>
  <si>
    <r>
      <t xml:space="preserve">After hours </t>
    </r>
    <r>
      <rPr>
        <b/>
        <sz val="8"/>
        <color rgb="FFFF0000"/>
        <rFont val="Calibri"/>
        <family val="2"/>
        <scheme val="minor"/>
      </rPr>
      <t>(3)</t>
    </r>
  </si>
  <si>
    <r>
      <t xml:space="preserve">Education partner semester rate </t>
    </r>
    <r>
      <rPr>
        <b/>
        <sz val="8"/>
        <color rgb="FFFF0000"/>
        <rFont val="Calibri"/>
        <family val="2"/>
        <scheme val="minor"/>
      </rPr>
      <t>(6)</t>
    </r>
  </si>
  <si>
    <r>
      <t xml:space="preserve">Set-up Fee </t>
    </r>
    <r>
      <rPr>
        <b/>
        <sz val="8"/>
        <color rgb="FFFF0000"/>
        <rFont val="Calibri"/>
        <family val="2"/>
        <scheme val="minor"/>
      </rPr>
      <t>(4, 5)</t>
    </r>
  </si>
  <si>
    <r>
      <t xml:space="preserve">Clean-up Fee </t>
    </r>
    <r>
      <rPr>
        <b/>
        <sz val="8"/>
        <color rgb="FFFF0000"/>
        <rFont val="Calibri"/>
        <family val="2"/>
        <scheme val="minor"/>
      </rPr>
      <t>(4)</t>
    </r>
  </si>
  <si>
    <t>After hours</t>
  </si>
  <si>
    <t>Campus</t>
  </si>
  <si>
    <t>Skill Ctr</t>
  </si>
  <si>
    <t>UOP</t>
  </si>
  <si>
    <t>TUHSD</t>
  </si>
  <si>
    <t>Chandler</t>
  </si>
  <si>
    <t>Fiesta Inn</t>
  </si>
  <si>
    <t>For-profit</t>
  </si>
  <si>
    <r>
      <t xml:space="preserve">Community Entity </t>
    </r>
    <r>
      <rPr>
        <b/>
        <sz val="8"/>
        <color rgb="FFFF0000"/>
        <rFont val="Calibri"/>
        <family val="2"/>
        <scheme val="minor"/>
      </rPr>
      <t>(2)</t>
    </r>
  </si>
  <si>
    <t>Community Entity</t>
  </si>
  <si>
    <t>Outdoor Facilities</t>
  </si>
  <si>
    <t>Amphitheater</t>
  </si>
  <si>
    <t>Barbeque Pit</t>
  </si>
  <si>
    <t>Mall or Courtyard</t>
  </si>
  <si>
    <t>Rose Garden (each)</t>
  </si>
  <si>
    <t>Parking Lots (per section)</t>
  </si>
  <si>
    <t>Outdoor Athletic Facilities</t>
  </si>
  <si>
    <t>Small General Field w/o lights</t>
  </si>
  <si>
    <t>Large General Field w/o lights</t>
  </si>
  <si>
    <t>Developed Field w/o lights</t>
  </si>
  <si>
    <t>Football Field &amp; Stadium w/o lights</t>
  </si>
  <si>
    <t>Athletic Field Lighting</t>
  </si>
  <si>
    <t>n/a</t>
  </si>
  <si>
    <t>Tennis/Raquetball Courts (per court)</t>
  </si>
  <si>
    <t>Tennis/Raquetball Courts Lighting</t>
  </si>
  <si>
    <t>Football Press Box</t>
  </si>
  <si>
    <t>Concession Stands</t>
  </si>
  <si>
    <t>Swimming Pool - no heat</t>
  </si>
  <si>
    <t>per third party management</t>
  </si>
  <si>
    <t>Swimming Pool - with heat</t>
  </si>
  <si>
    <t>Auditorium (PAC)</t>
  </si>
  <si>
    <t>Presentation</t>
  </si>
  <si>
    <t>Production</t>
  </si>
  <si>
    <t>Other Fine Arts Facilities</t>
  </si>
  <si>
    <t>Studio Theater</t>
  </si>
  <si>
    <t>Band/Orchestra Room</t>
  </si>
  <si>
    <t>Choir Room</t>
  </si>
  <si>
    <t>Practice Room w/ piano</t>
  </si>
  <si>
    <t>Blackbox</t>
  </si>
  <si>
    <t>Recital Hall</t>
  </si>
  <si>
    <t>Dance Studio</t>
  </si>
  <si>
    <t>Classroom/ Conference Room</t>
  </si>
  <si>
    <t>Small</t>
  </si>
  <si>
    <t>Standard</t>
  </si>
  <si>
    <t>Large</t>
  </si>
  <si>
    <t>Lecture (Tiered)</t>
  </si>
  <si>
    <t>Computer</t>
  </si>
  <si>
    <t>Electronic Courtroom</t>
  </si>
  <si>
    <t>Science Lab</t>
  </si>
  <si>
    <t>Food Service</t>
  </si>
  <si>
    <t>Main Dining</t>
  </si>
  <si>
    <t>Faculty/Employee Dining</t>
  </si>
  <si>
    <t>Culinary Arts Dining</t>
  </si>
  <si>
    <t>Culinary Arts Kitchen</t>
  </si>
  <si>
    <t>Café</t>
  </si>
  <si>
    <t>new</t>
  </si>
  <si>
    <t>Indoor Athletic Facilities</t>
  </si>
  <si>
    <t>Gymnasium</t>
  </si>
  <si>
    <t>Showers/Locker Room</t>
  </si>
  <si>
    <t>Raquetball Court</t>
  </si>
  <si>
    <t>Fitness Room</t>
  </si>
  <si>
    <t>Weight Room</t>
  </si>
  <si>
    <r>
      <t xml:space="preserve">Swimming Pool - no heat </t>
    </r>
    <r>
      <rPr>
        <sz val="8"/>
        <color rgb="FFFF0000"/>
        <rFont val="Calibri"/>
        <family val="2"/>
        <scheme val="minor"/>
      </rPr>
      <t>(</t>
    </r>
    <r>
      <rPr>
        <b/>
        <sz val="8"/>
        <color rgb="FFFF0000"/>
        <rFont val="Calibri"/>
        <family val="2"/>
        <scheme val="minor"/>
      </rPr>
      <t>7)</t>
    </r>
    <r>
      <rPr>
        <sz val="8"/>
        <color rgb="FFFF0000"/>
        <rFont val="Calibri"/>
        <family val="2"/>
        <scheme val="minor"/>
      </rPr>
      <t>.</t>
    </r>
  </si>
  <si>
    <t xml:space="preserve"> - hourly heating charge</t>
  </si>
  <si>
    <t>Other</t>
  </si>
  <si>
    <t>Office</t>
  </si>
  <si>
    <t>Library</t>
  </si>
  <si>
    <t>Rooftop Terrace</t>
  </si>
  <si>
    <t>Community Rooms(2)</t>
  </si>
  <si>
    <t>Conference Center</t>
  </si>
  <si>
    <t>2/3 (four rooms)</t>
  </si>
  <si>
    <t>1/2 (three rooms)</t>
  </si>
  <si>
    <t>1/3 (two rooms)</t>
  </si>
  <si>
    <t>Mezzanine</t>
  </si>
  <si>
    <t>FOOTNOTES:</t>
  </si>
  <si>
    <t>- All rates are hourly and require a four hour minimum.  Set up and clean up  times are charged at the normal for-profit hourly rate with a one hour minimum.</t>
  </si>
  <si>
    <t>- Community entity facility usage rates are shown with 50% discount.  Discounts do not apply to heating, lighting, piano tuning, equipment, set-up and clean-up fees, or other services that may be required.</t>
  </si>
  <si>
    <t>- Any usage that occurs during evening, weekend or holiday hours when facilities are normally closed requires an upcharge of 25%.  Please check with college for normal operating hours.</t>
  </si>
  <si>
    <t>- Any set-up or clean-up fees may be reduced or waived at the discretion of the Vice President, Administrative Services and need not be reported on the MCCCD quarterly report of reduced or waived fees.</t>
  </si>
  <si>
    <t>- The above published set-up fees are for basic services.  Specialty set-ups will be assessed an additional $50 fee.  This reflects the additional labor required.</t>
  </si>
  <si>
    <t>- The total semester rate for classrooms that are rented for an entire semester to an educational partner that has an articulation agreement with MCCCD shall be an eight (8) hour minimum rate with no set up fee. Special contracted rates may apply for special operating arrangements (i.e. - Communiversity)</t>
  </si>
  <si>
    <t>- Indoor swimming pool includes lifeguards, sauna, jacuzzi and use of showers.  Does not include towels or other swimming accessories.</t>
  </si>
  <si>
    <t>NOTES:</t>
  </si>
  <si>
    <t>a</t>
  </si>
  <si>
    <t>Catering is available at all colleges via the college or the MCCCD contracted food service provider.  Rental charges may be discounted when catering services are provided using the College or the MCCCD contracted food service provider.  Check with the college's facility rental department for details.  This discount is not available to organizations that are receiving a Community Entity discount.</t>
  </si>
  <si>
    <t>b</t>
  </si>
  <si>
    <t>Some facilities require that personnel operate or be present during event.  Charges for these services are in addition to the rates quoted above.</t>
  </si>
  <si>
    <r>
      <t>The term "</t>
    </r>
    <r>
      <rPr>
        <b/>
        <sz val="11"/>
        <color theme="1"/>
        <rFont val="Calibri"/>
        <family val="2"/>
        <scheme val="minor"/>
      </rPr>
      <t>community entity</t>
    </r>
    <r>
      <rPr>
        <sz val="11"/>
        <color theme="1"/>
        <rFont val="Calibri"/>
        <family val="2"/>
        <scheme val="minor"/>
      </rPr>
      <t>" means a corporation or other legal entity whose business is non-commercial and:</t>
    </r>
  </si>
  <si>
    <t>c</t>
  </si>
  <si>
    <t xml:space="preserve">       A. is unrelated to the Maricopa Community Colleges, and</t>
  </si>
  <si>
    <t xml:space="preserve">       B. is recreational, educational, political, economic, artistic, moral, scientific, social, religious, or for some other civic purpose in the interest of the
             community.</t>
  </si>
  <si>
    <t>Space Type</t>
  </si>
  <si>
    <t>Market Rate</t>
  </si>
  <si>
    <t>Recommended (per hr)</t>
  </si>
  <si>
    <t>OT hours</t>
  </si>
  <si>
    <t>Additional Staffing</t>
  </si>
  <si>
    <t>Police Officer</t>
  </si>
  <si>
    <t>O/T pay</t>
  </si>
  <si>
    <t>Public Safety (non-certified)</t>
  </si>
  <si>
    <t>Hourly per person charges</t>
  </si>
  <si>
    <t>Student Help</t>
  </si>
  <si>
    <t>Faculty Support (Elec Courtroom)</t>
  </si>
  <si>
    <t>These hourly charges are NOT for set-up or clean-up.  These are for the hours provided during the event.</t>
  </si>
  <si>
    <t>Film/Photography Shoot Team</t>
  </si>
  <si>
    <t>Usher</t>
  </si>
  <si>
    <t>Athletic Personnel</t>
  </si>
  <si>
    <t>Trainer (includes training room)</t>
  </si>
  <si>
    <t>Volunteers</t>
  </si>
  <si>
    <t>Volunteer cost is for liability insurance and other tracking costs</t>
  </si>
  <si>
    <t>Other non-listed personnel, such as:</t>
  </si>
  <si>
    <t>Maintenance</t>
  </si>
  <si>
    <t>Media</t>
  </si>
  <si>
    <t>Videotaper</t>
  </si>
  <si>
    <t>Event Coordinator</t>
  </si>
  <si>
    <t>Custodial</t>
  </si>
  <si>
    <t>Grounds</t>
  </si>
  <si>
    <t>Technology (including computer)</t>
  </si>
  <si>
    <t>Food service personnel</t>
  </si>
  <si>
    <t>Stage Crew</t>
  </si>
  <si>
    <t>Piano Tuner</t>
  </si>
  <si>
    <t>Per piano, not hourly</t>
  </si>
  <si>
    <t>Other Services</t>
  </si>
  <si>
    <t>Restroom Restocking (per day, per building)</t>
  </si>
  <si>
    <t>Gymnasium Tarps</t>
  </si>
  <si>
    <t>Internet Access</t>
  </si>
  <si>
    <t>Equipment</t>
  </si>
  <si>
    <t>Piano</t>
  </si>
  <si>
    <t>Bandshell (per day)</t>
  </si>
  <si>
    <t>Dance Floor (per day)</t>
  </si>
  <si>
    <t>Projector</t>
  </si>
  <si>
    <t>Flip Charts</t>
  </si>
  <si>
    <t>Freshman Square, Sophopmore Square, Pastor Plaza, Osborn Quad</t>
  </si>
  <si>
    <t>West or North Parking Lot</t>
  </si>
  <si>
    <t>Football Practice Field w/o lights</t>
  </si>
  <si>
    <t>Hogan, Baseball &amp; Soccer Field w/o lights</t>
  </si>
  <si>
    <t>Hogan Field &amp; Hoy Stadium w/o lights</t>
  </si>
  <si>
    <t>Bulpitt Auditorium or JP Theatre - House &amp; Stage Only (Presentation)</t>
  </si>
  <si>
    <t>Bulpitt Auditorium or JP Theatre - Full Use (Production)</t>
  </si>
  <si>
    <t>M 104 - Band/Orchestra Room</t>
  </si>
  <si>
    <t>M Bldg - Practice Room w/ piano</t>
  </si>
  <si>
    <t xml:space="preserve"> T 101 - Blackbox</t>
  </si>
  <si>
    <t>Sessions Theatre (M 138) - Recital Hall</t>
  </si>
  <si>
    <t>G163 - Yoga/Dance Studio</t>
  </si>
  <si>
    <t>HC Lower Level, E223 - Small</t>
  </si>
  <si>
    <t>AD113, L230, HC Upper Level, Classrooms up to 39 cap. - Standard</t>
  </si>
  <si>
    <t>The Cave, Classrooms 40+ cap. - Large</t>
  </si>
  <si>
    <t>C102 - Lecture (Tiered)</t>
  </si>
  <si>
    <t>HC Café - Main Dining</t>
  </si>
  <si>
    <t>Café Oso - Culinary Arts Dining</t>
  </si>
  <si>
    <t>North or South - Gymnasium</t>
  </si>
  <si>
    <t>ART Building - Rooftop Terrace</t>
  </si>
  <si>
    <t>Dome, Willo, Hacienda Rooms - Community Rooms(2)</t>
  </si>
  <si>
    <t>Student Union - Conference Center</t>
  </si>
  <si>
    <t>ART Building Patio - Mezzanine</t>
  </si>
  <si>
    <t xml:space="preserve">       B. is recreational, educational, political, economic, artistic, moral, scientific, social, religious, or for some other civic purpose in the interest of the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</si>
</sst>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4"/>
      <color theme="1"/>
      <name val="Calibri"/>
      <family val="2"/>
      <scheme val="minor"/>
    </font>
    <font>
      <sz val="9"/>
      <color indexed="81"/>
      <name val="Tahoma"/>
      <family val="2"/>
    </font>
    <font>
      <b/>
      <sz val="9"/>
      <color indexed="81"/>
      <name val="Tahoma"/>
      <family val="2"/>
    </font>
    <font>
      <b/>
      <sz val="14"/>
      <color theme="1"/>
      <name val="Calibri"/>
      <family val="2"/>
      <scheme val="minor"/>
    </font>
    <font>
      <b/>
      <sz val="10"/>
      <color theme="1"/>
      <name val="Calibri"/>
      <family val="2"/>
      <scheme val="minor"/>
    </font>
    <font>
      <sz val="10"/>
      <color theme="1"/>
      <name val="Calibri"/>
      <family val="2"/>
      <scheme val="minor"/>
    </font>
    <font>
      <b/>
      <sz val="8"/>
      <color theme="1"/>
      <name val="Calibri"/>
      <family val="2"/>
      <scheme val="minor"/>
    </font>
    <font>
      <b/>
      <sz val="8"/>
      <color rgb="FFFF0000"/>
      <name val="Calibri"/>
      <family val="2"/>
      <scheme val="minor"/>
    </font>
    <font>
      <b/>
      <sz val="11"/>
      <color rgb="FFFF0000"/>
      <name val="Calibri"/>
      <family val="2"/>
      <scheme val="minor"/>
    </font>
    <font>
      <sz val="8"/>
      <color rgb="FFFF0000"/>
      <name val="Calibri"/>
      <family val="2"/>
      <scheme val="minor"/>
    </font>
    <font>
      <sz val="11"/>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87">
    <xf numFmtId="0" fontId="0" fillId="0" borderId="0" xfId="0"/>
    <xf numFmtId="0" fontId="0" fillId="0" borderId="0" xfId="0" applyAlignment="1">
      <alignment horizontal="center"/>
    </xf>
    <xf numFmtId="0" fontId="0" fillId="0" borderId="0" xfId="0" applyAlignment="1">
      <alignment horizontal="right"/>
    </xf>
    <xf numFmtId="0" fontId="2" fillId="6" borderId="2" xfId="0" applyFont="1" applyFill="1" applyBorder="1" applyAlignment="1">
      <alignment horizontal="left"/>
    </xf>
    <xf numFmtId="0" fontId="2" fillId="4" borderId="2" xfId="0" applyFont="1" applyFill="1" applyBorder="1" applyAlignment="1">
      <alignment horizontal="left"/>
    </xf>
    <xf numFmtId="0" fontId="2" fillId="2" borderId="2" xfId="0" applyFont="1" applyFill="1" applyBorder="1"/>
    <xf numFmtId="0" fontId="0" fillId="2" borderId="6" xfId="0" applyFill="1" applyBorder="1"/>
    <xf numFmtId="0" fontId="3" fillId="0" borderId="1" xfId="0" applyFont="1" applyBorder="1" applyAlignment="1">
      <alignment horizontal="center"/>
    </xf>
    <xf numFmtId="8" fontId="0" fillId="0" borderId="0" xfId="1" applyNumberFormat="1" applyFont="1"/>
    <xf numFmtId="8" fontId="0" fillId="4" borderId="6" xfId="1" applyNumberFormat="1" applyFont="1" applyFill="1" applyBorder="1"/>
    <xf numFmtId="8" fontId="0" fillId="5" borderId="6" xfId="1" applyNumberFormat="1" applyFont="1" applyFill="1" applyBorder="1"/>
    <xf numFmtId="8" fontId="0" fillId="6" borderId="6" xfId="1" applyNumberFormat="1" applyFont="1" applyFill="1" applyBorder="1"/>
    <xf numFmtId="8" fontId="0" fillId="8" borderId="6" xfId="1" applyNumberFormat="1" applyFont="1" applyFill="1" applyBorder="1"/>
    <xf numFmtId="8" fontId="0" fillId="9" borderId="6" xfId="1" applyNumberFormat="1" applyFont="1" applyFill="1" applyBorder="1"/>
    <xf numFmtId="8" fontId="2" fillId="4" borderId="6" xfId="1" applyNumberFormat="1" applyFont="1" applyFill="1" applyBorder="1"/>
    <xf numFmtId="8" fontId="0" fillId="10" borderId="6" xfId="1" applyNumberFormat="1" applyFont="1" applyFill="1" applyBorder="1"/>
    <xf numFmtId="8" fontId="0" fillId="0" borderId="0" xfId="1" quotePrefix="1" applyNumberFormat="1" applyFont="1"/>
    <xf numFmtId="8" fontId="0" fillId="0" borderId="0" xfId="1" applyNumberFormat="1" applyFont="1" applyAlignment="1">
      <alignment vertical="top" wrapText="1"/>
    </xf>
    <xf numFmtId="8" fontId="0" fillId="7" borderId="0" xfId="1" applyNumberFormat="1" applyFont="1" applyFill="1"/>
    <xf numFmtId="8" fontId="0" fillId="3" borderId="0" xfId="1" applyNumberFormat="1" applyFont="1" applyFill="1"/>
    <xf numFmtId="8" fontId="0" fillId="11" borderId="0" xfId="1" applyNumberFormat="1" applyFont="1" applyFill="1"/>
    <xf numFmtId="8" fontId="0" fillId="12" borderId="0" xfId="1" applyNumberFormat="1" applyFont="1" applyFill="1"/>
    <xf numFmtId="8" fontId="0" fillId="13" borderId="0" xfId="1" applyNumberFormat="1" applyFont="1" applyFill="1"/>
    <xf numFmtId="8" fontId="0" fillId="14" borderId="0" xfId="1" applyNumberFormat="1" applyFont="1" applyFill="1"/>
    <xf numFmtId="8" fontId="0" fillId="0" borderId="0" xfId="1" applyNumberFormat="1" applyFont="1" applyFill="1"/>
    <xf numFmtId="8" fontId="0" fillId="11" borderId="0" xfId="1" applyNumberFormat="1" applyFont="1" applyFill="1" applyAlignment="1">
      <alignment wrapText="1"/>
    </xf>
    <xf numFmtId="8" fontId="0" fillId="0" borderId="0" xfId="0" applyNumberFormat="1"/>
    <xf numFmtId="8" fontId="0" fillId="11" borderId="0" xfId="1" applyNumberFormat="1" applyFont="1" applyFill="1" applyAlignment="1"/>
    <xf numFmtId="8" fontId="0" fillId="0" borderId="0" xfId="1" applyNumberFormat="1" applyFont="1" applyFill="1" applyAlignment="1">
      <alignment wrapText="1"/>
    </xf>
    <xf numFmtId="8" fontId="0" fillId="0" borderId="0" xfId="1" applyNumberFormat="1" applyFont="1" applyFill="1" applyAlignment="1"/>
    <xf numFmtId="8" fontId="3" fillId="0" borderId="0" xfId="0" applyNumberFormat="1" applyFont="1"/>
    <xf numFmtId="8" fontId="3" fillId="4" borderId="6" xfId="1" applyNumberFormat="1" applyFont="1" applyFill="1" applyBorder="1"/>
    <xf numFmtId="0" fontId="3" fillId="0" borderId="0" xfId="0" applyFont="1"/>
    <xf numFmtId="8" fontId="3" fillId="5" borderId="6" xfId="1" applyNumberFormat="1" applyFont="1" applyFill="1" applyBorder="1"/>
    <xf numFmtId="8" fontId="3" fillId="6" borderId="6" xfId="1" applyNumberFormat="1" applyFont="1" applyFill="1" applyBorder="1"/>
    <xf numFmtId="8" fontId="3" fillId="8" borderId="6" xfId="1" applyNumberFormat="1" applyFont="1" applyFill="1" applyBorder="1"/>
    <xf numFmtId="8" fontId="3" fillId="9" borderId="6" xfId="1" applyNumberFormat="1" applyFont="1" applyFill="1" applyBorder="1"/>
    <xf numFmtId="8" fontId="3" fillId="10" borderId="6" xfId="1" applyNumberFormat="1" applyFont="1" applyFill="1" applyBorder="1"/>
    <xf numFmtId="8" fontId="0" fillId="0" borderId="1" xfId="0" applyNumberFormat="1" applyBorder="1"/>
    <xf numFmtId="8" fontId="0" fillId="0" borderId="0" xfId="1" applyNumberFormat="1" applyFont="1" applyAlignment="1">
      <alignment horizontal="center"/>
    </xf>
    <xf numFmtId="8" fontId="0" fillId="11" borderId="0" xfId="1" applyNumberFormat="1" applyFont="1" applyFill="1" applyAlignment="1">
      <alignment horizontal="center"/>
    </xf>
    <xf numFmtId="8" fontId="0" fillId="0" borderId="0" xfId="1" applyNumberFormat="1" applyFont="1" applyFill="1" applyAlignment="1">
      <alignment horizontal="center"/>
    </xf>
    <xf numFmtId="8" fontId="0" fillId="0" borderId="0" xfId="1" applyNumberFormat="1" applyFont="1" applyFill="1" applyBorder="1"/>
    <xf numFmtId="16" fontId="0" fillId="0" borderId="0" xfId="0" quotePrefix="1" applyNumberFormat="1" applyAlignment="1">
      <alignment horizontal="right"/>
    </xf>
    <xf numFmtId="0" fontId="0" fillId="0" borderId="0" xfId="0" quotePrefix="1" applyAlignment="1">
      <alignment horizontal="right"/>
    </xf>
    <xf numFmtId="0" fontId="6" fillId="0" borderId="0" xfId="0" applyFont="1"/>
    <xf numFmtId="0" fontId="0" fillId="0" borderId="0" xfId="0" applyAlignment="1">
      <alignment vertical="top"/>
    </xf>
    <xf numFmtId="0" fontId="3" fillId="0" borderId="0" xfId="0" applyFont="1" applyAlignment="1">
      <alignment vertical="top"/>
    </xf>
    <xf numFmtId="0" fontId="3" fillId="0" borderId="5" xfId="0" applyFont="1" applyBorder="1" applyAlignment="1">
      <alignment horizontal="center" wrapText="1"/>
    </xf>
    <xf numFmtId="0" fontId="3" fillId="0" borderId="12" xfId="0" applyFont="1" applyBorder="1" applyAlignment="1">
      <alignment horizontal="center" wrapText="1"/>
    </xf>
    <xf numFmtId="0" fontId="0" fillId="2" borderId="2" xfId="0" applyFill="1" applyBorder="1"/>
    <xf numFmtId="8" fontId="0" fillId="0" borderId="12" xfId="1" applyNumberFormat="1" applyFont="1" applyBorder="1"/>
    <xf numFmtId="8" fontId="0" fillId="0" borderId="0" xfId="1" applyNumberFormat="1" applyFont="1" applyBorder="1"/>
    <xf numFmtId="8" fontId="0" fillId="3" borderId="12" xfId="1" applyNumberFormat="1" applyFont="1" applyFill="1" applyBorder="1"/>
    <xf numFmtId="8" fontId="0" fillId="3" borderId="0" xfId="1" applyNumberFormat="1" applyFont="1" applyFill="1" applyBorder="1"/>
    <xf numFmtId="8" fontId="0" fillId="4" borderId="2" xfId="1" applyNumberFormat="1" applyFont="1" applyFill="1" applyBorder="1"/>
    <xf numFmtId="8" fontId="0" fillId="11" borderId="12" xfId="1" applyNumberFormat="1" applyFont="1" applyFill="1" applyBorder="1"/>
    <xf numFmtId="8" fontId="0" fillId="11" borderId="0" xfId="1" applyNumberFormat="1" applyFont="1" applyFill="1" applyBorder="1"/>
    <xf numFmtId="8" fontId="0" fillId="0" borderId="12" xfId="1" applyNumberFormat="1" applyFont="1" applyFill="1" applyBorder="1"/>
    <xf numFmtId="0" fontId="0" fillId="0" borderId="12" xfId="0" applyBorder="1"/>
    <xf numFmtId="8" fontId="0" fillId="6" borderId="2" xfId="1" applyNumberFormat="1" applyFont="1" applyFill="1" applyBorder="1"/>
    <xf numFmtId="8" fontId="0" fillId="7" borderId="12" xfId="1" applyNumberFormat="1" applyFont="1" applyFill="1" applyBorder="1"/>
    <xf numFmtId="8" fontId="0" fillId="7" borderId="0" xfId="1" applyNumberFormat="1" applyFont="1" applyFill="1" applyBorder="1"/>
    <xf numFmtId="8" fontId="0" fillId="12" borderId="12" xfId="1" applyNumberFormat="1" applyFont="1" applyFill="1" applyBorder="1"/>
    <xf numFmtId="8" fontId="0" fillId="12" borderId="0" xfId="1" applyNumberFormat="1" applyFont="1" applyFill="1" applyBorder="1"/>
    <xf numFmtId="8" fontId="0" fillId="13" borderId="12" xfId="1" applyNumberFormat="1" applyFont="1" applyFill="1" applyBorder="1"/>
    <xf numFmtId="8" fontId="0" fillId="13" borderId="0" xfId="1" applyNumberFormat="1" applyFont="1" applyFill="1" applyBorder="1"/>
    <xf numFmtId="8" fontId="0" fillId="0" borderId="12" xfId="1" applyNumberFormat="1" applyFont="1" applyBorder="1" applyAlignment="1">
      <alignment horizontal="center"/>
    </xf>
    <xf numFmtId="8" fontId="0" fillId="0" borderId="0" xfId="1" applyNumberFormat="1" applyFont="1" applyBorder="1" applyAlignment="1">
      <alignment horizontal="center"/>
    </xf>
    <xf numFmtId="8" fontId="0" fillId="11" borderId="12" xfId="1" applyNumberFormat="1" applyFont="1" applyFill="1" applyBorder="1" applyAlignment="1">
      <alignment horizontal="center"/>
    </xf>
    <xf numFmtId="8" fontId="0" fillId="11" borderId="0" xfId="1" applyNumberFormat="1" applyFont="1" applyFill="1" applyBorder="1" applyAlignment="1">
      <alignment horizontal="center"/>
    </xf>
    <xf numFmtId="8" fontId="0" fillId="14" borderId="12" xfId="1" applyNumberFormat="1" applyFont="1" applyFill="1" applyBorder="1"/>
    <xf numFmtId="8" fontId="0" fillId="14" borderId="0" xfId="1" applyNumberFormat="1" applyFont="1" applyFill="1" applyBorder="1"/>
    <xf numFmtId="0" fontId="0" fillId="2" borderId="3" xfId="0" applyFill="1" applyBorder="1"/>
    <xf numFmtId="8" fontId="0" fillId="0" borderId="13" xfId="1" applyNumberFormat="1" applyFont="1" applyBorder="1"/>
    <xf numFmtId="8" fontId="0" fillId="3" borderId="13" xfId="1" applyNumberFormat="1" applyFont="1" applyFill="1" applyBorder="1"/>
    <xf numFmtId="8" fontId="0" fillId="4" borderId="3" xfId="1" applyNumberFormat="1" applyFont="1" applyFill="1" applyBorder="1"/>
    <xf numFmtId="8" fontId="0" fillId="11" borderId="13" xfId="1" applyNumberFormat="1" applyFont="1" applyFill="1" applyBorder="1"/>
    <xf numFmtId="8" fontId="0" fillId="0" borderId="13" xfId="1" applyNumberFormat="1" applyFont="1" applyFill="1" applyBorder="1"/>
    <xf numFmtId="8" fontId="0" fillId="6" borderId="3" xfId="1" applyNumberFormat="1" applyFont="1" applyFill="1" applyBorder="1"/>
    <xf numFmtId="8" fontId="0" fillId="7" borderId="13" xfId="1" applyNumberFormat="1" applyFont="1" applyFill="1" applyBorder="1"/>
    <xf numFmtId="8" fontId="0" fillId="3" borderId="13" xfId="1" applyNumberFormat="1" applyFont="1" applyFill="1" applyBorder="1" applyAlignment="1">
      <alignment horizontal="center"/>
    </xf>
    <xf numFmtId="8" fontId="0" fillId="0" borderId="13" xfId="1" applyNumberFormat="1" applyFont="1" applyFill="1" applyBorder="1" applyAlignment="1">
      <alignment horizontal="center"/>
    </xf>
    <xf numFmtId="8" fontId="0" fillId="3" borderId="12" xfId="1" applyNumberFormat="1" applyFont="1" applyFill="1" applyBorder="1" applyAlignment="1">
      <alignment horizontal="center"/>
    </xf>
    <xf numFmtId="8" fontId="0" fillId="0" borderId="12" xfId="1" applyNumberFormat="1" applyFont="1" applyFill="1" applyBorder="1" applyAlignment="1">
      <alignment horizontal="center"/>
    </xf>
    <xf numFmtId="0" fontId="3" fillId="0" borderId="8" xfId="0" applyFont="1" applyBorder="1" applyAlignment="1">
      <alignment horizontal="center" wrapText="1"/>
    </xf>
    <xf numFmtId="8" fontId="0" fillId="0" borderId="8" xfId="1" applyNumberFormat="1" applyFont="1" applyBorder="1"/>
    <xf numFmtId="8" fontId="0" fillId="0" borderId="11" xfId="1" applyNumberFormat="1" applyFont="1" applyBorder="1"/>
    <xf numFmtId="8" fontId="10" fillId="0" borderId="5" xfId="0" applyNumberFormat="1" applyFont="1" applyBorder="1" applyAlignment="1">
      <alignment horizontal="center" wrapText="1"/>
    </xf>
    <xf numFmtId="8" fontId="0" fillId="15" borderId="1" xfId="0" applyNumberFormat="1" applyFill="1" applyBorder="1"/>
    <xf numFmtId="0" fontId="0" fillId="15" borderId="1" xfId="0" applyFill="1" applyBorder="1"/>
    <xf numFmtId="8" fontId="0" fillId="0" borderId="3" xfId="0" applyNumberFormat="1" applyBorder="1"/>
    <xf numFmtId="8" fontId="0" fillId="15" borderId="3" xfId="0" applyNumberFormat="1" applyFill="1" applyBorder="1"/>
    <xf numFmtId="0" fontId="0" fillId="15" borderId="3" xfId="0" applyFill="1" applyBorder="1"/>
    <xf numFmtId="8" fontId="0" fillId="15" borderId="3" xfId="0" applyNumberFormat="1" applyFill="1" applyBorder="1" applyAlignment="1">
      <alignment horizontal="center"/>
    </xf>
    <xf numFmtId="8" fontId="10" fillId="0" borderId="1" xfId="0" applyNumberFormat="1" applyFont="1" applyBorder="1" applyAlignment="1">
      <alignment horizontal="center" wrapText="1"/>
    </xf>
    <xf numFmtId="0" fontId="10" fillId="0" borderId="1" xfId="0" applyFont="1" applyBorder="1" applyAlignment="1">
      <alignment horizontal="center" wrapText="1"/>
    </xf>
    <xf numFmtId="0" fontId="0" fillId="2" borderId="25" xfId="0" applyFill="1" applyBorder="1"/>
    <xf numFmtId="8" fontId="10" fillId="0" borderId="3" xfId="0" applyNumberFormat="1" applyFont="1" applyBorder="1" applyAlignment="1">
      <alignment horizontal="center" wrapText="1"/>
    </xf>
    <xf numFmtId="8" fontId="10" fillId="0" borderId="26" xfId="0" applyNumberFormat="1" applyFont="1" applyBorder="1" applyAlignment="1">
      <alignment horizontal="center" wrapText="1"/>
    </xf>
    <xf numFmtId="9" fontId="4" fillId="2" borderId="6" xfId="2" applyFont="1" applyFill="1" applyBorder="1" applyAlignment="1">
      <alignment horizontal="center"/>
    </xf>
    <xf numFmtId="0" fontId="10" fillId="0" borderId="5" xfId="0" applyFont="1" applyBorder="1" applyAlignment="1">
      <alignment horizontal="center" wrapText="1"/>
    </xf>
    <xf numFmtId="6" fontId="3" fillId="0" borderId="0" xfId="0" applyNumberFormat="1" applyFont="1" applyAlignment="1">
      <alignment horizontal="center"/>
    </xf>
    <xf numFmtId="6" fontId="3" fillId="0" borderId="18" xfId="0" applyNumberFormat="1" applyFont="1" applyBorder="1" applyAlignment="1">
      <alignment horizontal="center"/>
    </xf>
    <xf numFmtId="6" fontId="3" fillId="11" borderId="0" xfId="0" applyNumberFormat="1" applyFont="1" applyFill="1" applyAlignment="1">
      <alignment horizontal="center"/>
    </xf>
    <xf numFmtId="6" fontId="3" fillId="11" borderId="18" xfId="0" applyNumberFormat="1" applyFont="1" applyFill="1" applyBorder="1" applyAlignment="1">
      <alignment horizontal="center"/>
    </xf>
    <xf numFmtId="6" fontId="3" fillId="7" borderId="0" xfId="0" applyNumberFormat="1" applyFont="1" applyFill="1" applyAlignment="1">
      <alignment horizontal="center"/>
    </xf>
    <xf numFmtId="6" fontId="3" fillId="7" borderId="18" xfId="0" applyNumberFormat="1" applyFont="1" applyFill="1" applyBorder="1" applyAlignment="1">
      <alignment horizontal="center"/>
    </xf>
    <xf numFmtId="6" fontId="3" fillId="0" borderId="17" xfId="1" applyNumberFormat="1" applyFont="1" applyBorder="1" applyAlignment="1">
      <alignment horizontal="center"/>
    </xf>
    <xf numFmtId="6" fontId="3" fillId="0" borderId="17" xfId="0" applyNumberFormat="1" applyFont="1" applyBorder="1" applyAlignment="1">
      <alignment horizontal="center"/>
    </xf>
    <xf numFmtId="6" fontId="3" fillId="3" borderId="17" xfId="0" applyNumberFormat="1" applyFont="1" applyFill="1" applyBorder="1" applyAlignment="1">
      <alignment horizontal="center"/>
    </xf>
    <xf numFmtId="6" fontId="3" fillId="3" borderId="18" xfId="0" applyNumberFormat="1" applyFont="1" applyFill="1" applyBorder="1" applyAlignment="1">
      <alignment horizontal="center"/>
    </xf>
    <xf numFmtId="6" fontId="3" fillId="3" borderId="0" xfId="0" applyNumberFormat="1" applyFont="1" applyFill="1" applyAlignment="1">
      <alignment horizontal="center"/>
    </xf>
    <xf numFmtId="6" fontId="3" fillId="4" borderId="6" xfId="1" applyNumberFormat="1" applyFont="1" applyFill="1" applyBorder="1" applyAlignment="1">
      <alignment horizontal="center"/>
    </xf>
    <xf numFmtId="6" fontId="3" fillId="11" borderId="17" xfId="0" applyNumberFormat="1" applyFont="1" applyFill="1" applyBorder="1" applyAlignment="1">
      <alignment horizontal="center"/>
    </xf>
    <xf numFmtId="6" fontId="5" fillId="11" borderId="17" xfId="0" applyNumberFormat="1" applyFont="1" applyFill="1" applyBorder="1" applyAlignment="1">
      <alignment horizontal="center"/>
    </xf>
    <xf numFmtId="6" fontId="3" fillId="5" borderId="6" xfId="1" applyNumberFormat="1" applyFont="1" applyFill="1" applyBorder="1" applyAlignment="1">
      <alignment horizontal="center"/>
    </xf>
    <xf numFmtId="6" fontId="5" fillId="0" borderId="17" xfId="0" applyNumberFormat="1" applyFont="1" applyBorder="1" applyAlignment="1">
      <alignment horizontal="center"/>
    </xf>
    <xf numFmtId="6" fontId="3" fillId="6" borderId="6" xfId="1" applyNumberFormat="1" applyFont="1" applyFill="1" applyBorder="1" applyAlignment="1">
      <alignment horizontal="center"/>
    </xf>
    <xf numFmtId="6" fontId="3" fillId="7" borderId="17" xfId="0" applyNumberFormat="1" applyFont="1" applyFill="1" applyBorder="1" applyAlignment="1">
      <alignment horizontal="center"/>
    </xf>
    <xf numFmtId="6" fontId="3" fillId="8" borderId="6" xfId="1" applyNumberFormat="1" applyFont="1" applyFill="1" applyBorder="1" applyAlignment="1">
      <alignment horizontal="center"/>
    </xf>
    <xf numFmtId="6" fontId="3" fillId="12" borderId="17" xfId="0" applyNumberFormat="1" applyFont="1" applyFill="1" applyBorder="1" applyAlignment="1">
      <alignment horizontal="center"/>
    </xf>
    <xf numFmtId="6" fontId="3" fillId="12" borderId="18" xfId="0" applyNumberFormat="1" applyFont="1" applyFill="1" applyBorder="1" applyAlignment="1">
      <alignment horizontal="center"/>
    </xf>
    <xf numFmtId="6" fontId="3" fillId="12" borderId="0" xfId="0" applyNumberFormat="1" applyFont="1" applyFill="1" applyAlignment="1">
      <alignment horizontal="center"/>
    </xf>
    <xf numFmtId="6" fontId="3" fillId="9" borderId="6" xfId="1" applyNumberFormat="1" applyFont="1" applyFill="1" applyBorder="1" applyAlignment="1">
      <alignment horizontal="center"/>
    </xf>
    <xf numFmtId="6" fontId="3" fillId="13" borderId="17" xfId="0" applyNumberFormat="1" applyFont="1" applyFill="1" applyBorder="1" applyAlignment="1">
      <alignment horizontal="center"/>
    </xf>
    <xf numFmtId="6" fontId="3" fillId="13" borderId="18" xfId="0" applyNumberFormat="1" applyFont="1" applyFill="1" applyBorder="1" applyAlignment="1">
      <alignment horizontal="center"/>
    </xf>
    <xf numFmtId="6" fontId="3" fillId="13" borderId="0" xfId="0" applyNumberFormat="1" applyFont="1" applyFill="1" applyAlignment="1">
      <alignment horizontal="center"/>
    </xf>
    <xf numFmtId="6" fontId="2" fillId="4" borderId="6" xfId="1" applyNumberFormat="1" applyFont="1" applyFill="1" applyBorder="1" applyAlignment="1">
      <alignment horizontal="center"/>
    </xf>
    <xf numFmtId="6" fontId="3" fillId="10" borderId="6" xfId="1" applyNumberFormat="1" applyFont="1" applyFill="1" applyBorder="1" applyAlignment="1">
      <alignment horizontal="center"/>
    </xf>
    <xf numFmtId="6" fontId="3" fillId="14" borderId="17" xfId="0" applyNumberFormat="1" applyFont="1" applyFill="1" applyBorder="1" applyAlignment="1">
      <alignment horizontal="center"/>
    </xf>
    <xf numFmtId="6" fontId="3" fillId="14" borderId="18" xfId="0" applyNumberFormat="1" applyFont="1" applyFill="1" applyBorder="1" applyAlignment="1">
      <alignment horizontal="center"/>
    </xf>
    <xf numFmtId="6" fontId="3" fillId="14" borderId="0" xfId="0" applyNumberFormat="1" applyFont="1" applyFill="1" applyAlignment="1">
      <alignment horizontal="center"/>
    </xf>
    <xf numFmtId="6" fontId="3" fillId="11" borderId="17" xfId="1" applyNumberFormat="1" applyFont="1" applyFill="1" applyBorder="1" applyAlignment="1">
      <alignment horizontal="left"/>
    </xf>
    <xf numFmtId="0" fontId="2" fillId="2" borderId="1" xfId="0" applyFont="1" applyFill="1" applyBorder="1"/>
    <xf numFmtId="0" fontId="0" fillId="0" borderId="7" xfId="0" applyBorder="1" applyAlignment="1">
      <alignment horizontal="right"/>
    </xf>
    <xf numFmtId="0" fontId="0" fillId="3" borderId="7" xfId="0" applyFill="1" applyBorder="1" applyAlignment="1">
      <alignment horizontal="right"/>
    </xf>
    <xf numFmtId="0" fontId="2" fillId="4" borderId="1" xfId="0" applyFont="1" applyFill="1" applyBorder="1" applyAlignment="1">
      <alignment horizontal="left"/>
    </xf>
    <xf numFmtId="0" fontId="0" fillId="11" borderId="7" xfId="0" applyFill="1" applyBorder="1" applyAlignment="1">
      <alignment horizontal="right"/>
    </xf>
    <xf numFmtId="0" fontId="4" fillId="5" borderId="1" xfId="0" applyFont="1" applyFill="1" applyBorder="1"/>
    <xf numFmtId="0" fontId="2" fillId="6" borderId="1" xfId="0" applyFont="1" applyFill="1" applyBorder="1" applyAlignment="1">
      <alignment horizontal="left"/>
    </xf>
    <xf numFmtId="0" fontId="0" fillId="7" borderId="7" xfId="0" applyFill="1" applyBorder="1" applyAlignment="1">
      <alignment horizontal="right"/>
    </xf>
    <xf numFmtId="0" fontId="2" fillId="8" borderId="1" xfId="0" applyFont="1" applyFill="1" applyBorder="1" applyAlignment="1">
      <alignment wrapText="1"/>
    </xf>
    <xf numFmtId="0" fontId="0" fillId="0" borderId="7" xfId="0" applyBorder="1" applyAlignment="1">
      <alignment horizontal="right" wrapText="1"/>
    </xf>
    <xf numFmtId="0" fontId="0" fillId="12" borderId="7" xfId="0" applyFill="1" applyBorder="1" applyAlignment="1">
      <alignment horizontal="right" wrapText="1"/>
    </xf>
    <xf numFmtId="0" fontId="0" fillId="12" borderId="7" xfId="0" applyFill="1" applyBorder="1" applyAlignment="1">
      <alignment horizontal="right"/>
    </xf>
    <xf numFmtId="0" fontId="2" fillId="9" borderId="1" xfId="0" applyFont="1" applyFill="1" applyBorder="1"/>
    <xf numFmtId="0" fontId="0" fillId="13" borderId="7" xfId="0" applyFill="1" applyBorder="1" applyAlignment="1">
      <alignment horizontal="right"/>
    </xf>
    <xf numFmtId="0" fontId="2" fillId="10" borderId="1" xfId="0" applyFont="1" applyFill="1" applyBorder="1" applyAlignment="1">
      <alignment horizontal="left"/>
    </xf>
    <xf numFmtId="0" fontId="0" fillId="14" borderId="7" xfId="0" applyFill="1" applyBorder="1" applyAlignment="1">
      <alignment horizontal="right"/>
    </xf>
    <xf numFmtId="0" fontId="10" fillId="0" borderId="12" xfId="0" applyFont="1" applyBorder="1" applyAlignment="1">
      <alignment horizontal="center" wrapText="1"/>
    </xf>
    <xf numFmtId="8" fontId="0" fillId="0" borderId="0" xfId="1" applyNumberFormat="1" applyFont="1" applyFill="1" applyBorder="1" applyAlignment="1">
      <alignment horizontal="center"/>
    </xf>
    <xf numFmtId="16" fontId="0" fillId="0" borderId="7" xfId="0" quotePrefix="1" applyNumberFormat="1" applyBorder="1" applyAlignment="1">
      <alignment horizontal="right"/>
    </xf>
    <xf numFmtId="8" fontId="10" fillId="0" borderId="2" xfId="0" applyNumberFormat="1" applyFont="1" applyBorder="1" applyAlignment="1">
      <alignment horizontal="center" wrapText="1"/>
    </xf>
    <xf numFmtId="9" fontId="2" fillId="2" borderId="6" xfId="0" applyNumberFormat="1" applyFont="1" applyFill="1" applyBorder="1" applyAlignment="1">
      <alignment horizontal="center"/>
    </xf>
    <xf numFmtId="16" fontId="0" fillId="14" borderId="7" xfId="0" quotePrefix="1" applyNumberFormat="1" applyFill="1" applyBorder="1" applyAlignment="1">
      <alignment horizontal="right"/>
    </xf>
    <xf numFmtId="0" fontId="0" fillId="0" borderId="7" xfId="0" quotePrefix="1" applyBorder="1" applyAlignment="1">
      <alignment horizontal="right"/>
    </xf>
    <xf numFmtId="16" fontId="0" fillId="14" borderId="5" xfId="0" quotePrefix="1" applyNumberFormat="1" applyFill="1" applyBorder="1" applyAlignment="1">
      <alignment horizontal="right"/>
    </xf>
    <xf numFmtId="6" fontId="3" fillId="14" borderId="20" xfId="0" applyNumberFormat="1" applyFont="1" applyFill="1" applyBorder="1" applyAlignment="1">
      <alignment horizontal="center"/>
    </xf>
    <xf numFmtId="6" fontId="3" fillId="14" borderId="22" xfId="0" applyNumberFormat="1" applyFont="1" applyFill="1" applyBorder="1" applyAlignment="1">
      <alignment horizontal="center"/>
    </xf>
    <xf numFmtId="6" fontId="3" fillId="14" borderId="21" xfId="0" applyNumberFormat="1" applyFont="1" applyFill="1" applyBorder="1" applyAlignment="1">
      <alignment horizontal="center"/>
    </xf>
    <xf numFmtId="0" fontId="9" fillId="0" borderId="4" xfId="0" applyFont="1" applyBorder="1"/>
    <xf numFmtId="0" fontId="14" fillId="0" borderId="1" xfId="0" applyFont="1" applyBorder="1" applyAlignment="1">
      <alignment vertical="center"/>
    </xf>
    <xf numFmtId="0" fontId="0" fillId="0" borderId="0" xfId="0" quotePrefix="1" applyAlignment="1">
      <alignment horizontal="left" wrapText="1"/>
    </xf>
    <xf numFmtId="0" fontId="0" fillId="0" borderId="13" xfId="0" quotePrefix="1" applyBorder="1" applyAlignment="1">
      <alignment horizontal="left" wrapText="1"/>
    </xf>
    <xf numFmtId="0" fontId="0" fillId="0" borderId="7" xfId="0" quotePrefix="1" applyBorder="1" applyAlignment="1">
      <alignment horizontal="left" wrapText="1"/>
    </xf>
    <xf numFmtId="0" fontId="5" fillId="0" borderId="0" xfId="0" applyFont="1" applyAlignment="1">
      <alignment vertical="center"/>
    </xf>
    <xf numFmtId="0" fontId="0" fillId="0" borderId="5" xfId="0" applyBorder="1"/>
    <xf numFmtId="8" fontId="0" fillId="0" borderId="4" xfId="0" applyNumberFormat="1" applyBorder="1"/>
    <xf numFmtId="6" fontId="3" fillId="0" borderId="17" xfId="1" applyNumberFormat="1" applyFont="1" applyFill="1" applyBorder="1" applyAlignment="1">
      <alignment horizontal="left"/>
    </xf>
    <xf numFmtId="0" fontId="14" fillId="0" borderId="4" xfId="0" applyFont="1" applyBorder="1"/>
    <xf numFmtId="0" fontId="14" fillId="0" borderId="7" xfId="0" applyFont="1" applyBorder="1"/>
    <xf numFmtId="6" fontId="3" fillId="10" borderId="27" xfId="1" applyNumberFormat="1" applyFont="1" applyFill="1" applyBorder="1" applyAlignment="1">
      <alignment horizontal="center"/>
    </xf>
    <xf numFmtId="8" fontId="16" fillId="14" borderId="0" xfId="1" applyNumberFormat="1" applyFont="1" applyFill="1" applyBorder="1"/>
    <xf numFmtId="6" fontId="5" fillId="14" borderId="0" xfId="1" applyNumberFormat="1" applyFont="1" applyFill="1" applyBorder="1" applyAlignment="1">
      <alignment horizontal="center"/>
    </xf>
    <xf numFmtId="0" fontId="16" fillId="14" borderId="23" xfId="0" applyFont="1" applyFill="1" applyBorder="1" applyAlignment="1">
      <alignment horizontal="right"/>
    </xf>
    <xf numFmtId="8" fontId="0" fillId="15" borderId="6" xfId="0" applyNumberFormat="1" applyFill="1" applyBorder="1"/>
    <xf numFmtId="8" fontId="0" fillId="11" borderId="12" xfId="1" applyNumberFormat="1" applyFont="1" applyFill="1" applyBorder="1" applyAlignment="1">
      <alignment wrapText="1"/>
    </xf>
    <xf numFmtId="8" fontId="0" fillId="0" borderId="10" xfId="0" applyNumberFormat="1" applyBorder="1"/>
    <xf numFmtId="0" fontId="0" fillId="3" borderId="9" xfId="0" applyFill="1" applyBorder="1" applyAlignment="1">
      <alignment horizontal="right"/>
    </xf>
    <xf numFmtId="8" fontId="0" fillId="3" borderId="28" xfId="1" applyNumberFormat="1" applyFont="1" applyFill="1" applyBorder="1"/>
    <xf numFmtId="8" fontId="0" fillId="3" borderId="28" xfId="1" applyNumberFormat="1" applyFont="1" applyFill="1" applyBorder="1" applyAlignment="1">
      <alignment horizontal="center"/>
    </xf>
    <xf numFmtId="8" fontId="0" fillId="3" borderId="9" xfId="1" applyNumberFormat="1" applyFont="1" applyFill="1" applyBorder="1"/>
    <xf numFmtId="8" fontId="0" fillId="3" borderId="10" xfId="1" applyNumberFormat="1" applyFont="1" applyFill="1" applyBorder="1"/>
    <xf numFmtId="6" fontId="3" fillId="3" borderId="28" xfId="0" applyNumberFormat="1" applyFont="1" applyFill="1" applyBorder="1" applyAlignment="1">
      <alignment horizontal="center"/>
    </xf>
    <xf numFmtId="6" fontId="3" fillId="3" borderId="10" xfId="0" applyNumberFormat="1" applyFont="1" applyFill="1" applyBorder="1" applyAlignment="1">
      <alignment horizontal="center"/>
    </xf>
    <xf numFmtId="0" fontId="0" fillId="0" borderId="12" xfId="0" applyBorder="1" applyAlignment="1">
      <alignment horizontal="right"/>
    </xf>
    <xf numFmtId="6" fontId="3" fillId="0" borderId="0" xfId="1" applyNumberFormat="1" applyFont="1" applyBorder="1" applyAlignment="1">
      <alignment horizontal="center"/>
    </xf>
    <xf numFmtId="6" fontId="3" fillId="0" borderId="13" xfId="0" applyNumberFormat="1" applyFont="1" applyBorder="1" applyAlignment="1">
      <alignment horizontal="center"/>
    </xf>
    <xf numFmtId="0" fontId="0" fillId="3" borderId="12" xfId="0" applyFill="1" applyBorder="1" applyAlignment="1">
      <alignment horizontal="right"/>
    </xf>
    <xf numFmtId="8" fontId="0" fillId="3" borderId="0" xfId="1" applyNumberFormat="1" applyFont="1" applyFill="1" applyBorder="1" applyAlignment="1">
      <alignment horizontal="center"/>
    </xf>
    <xf numFmtId="6" fontId="3" fillId="3" borderId="13" xfId="0" applyNumberFormat="1" applyFont="1" applyFill="1" applyBorder="1" applyAlignment="1">
      <alignment horizontal="center"/>
    </xf>
    <xf numFmtId="8" fontId="0" fillId="3" borderId="0" xfId="1" quotePrefix="1" applyNumberFormat="1" applyFont="1" applyFill="1" applyBorder="1"/>
    <xf numFmtId="8" fontId="0" fillId="0" borderId="0" xfId="1" quotePrefix="1" applyNumberFormat="1" applyFont="1" applyFill="1" applyBorder="1"/>
    <xf numFmtId="6" fontId="3" fillId="0" borderId="13" xfId="0" applyNumberFormat="1" applyFont="1" applyBorder="1"/>
    <xf numFmtId="9" fontId="3" fillId="4" borderId="3" xfId="2" applyFont="1" applyFill="1" applyBorder="1" applyAlignment="1">
      <alignment horizontal="center"/>
    </xf>
    <xf numFmtId="0" fontId="0" fillId="11" borderId="12" xfId="0" applyFill="1" applyBorder="1" applyAlignment="1">
      <alignment horizontal="right"/>
    </xf>
    <xf numFmtId="8" fontId="0" fillId="11" borderId="0" xfId="1" applyNumberFormat="1" applyFont="1" applyFill="1" applyBorder="1" applyAlignment="1"/>
    <xf numFmtId="8" fontId="0" fillId="11" borderId="0" xfId="1" applyNumberFormat="1" applyFont="1" applyFill="1" applyBorder="1" applyAlignment="1">
      <alignment wrapText="1"/>
    </xf>
    <xf numFmtId="8" fontId="3" fillId="11" borderId="13" xfId="0" applyNumberFormat="1" applyFont="1" applyFill="1" applyBorder="1" applyAlignment="1">
      <alignment horizontal="center"/>
    </xf>
    <xf numFmtId="6" fontId="5" fillId="0" borderId="0" xfId="0" applyNumberFormat="1" applyFont="1" applyAlignment="1">
      <alignment horizontal="center"/>
    </xf>
    <xf numFmtId="8" fontId="3" fillId="0" borderId="13" xfId="0" applyNumberFormat="1" applyFont="1" applyBorder="1" applyAlignment="1">
      <alignment horizontal="center"/>
    </xf>
    <xf numFmtId="8" fontId="0" fillId="11" borderId="12" xfId="1" applyNumberFormat="1" applyFont="1" applyFill="1" applyBorder="1" applyAlignment="1">
      <alignment horizontal="right" wrapText="1"/>
    </xf>
    <xf numFmtId="8" fontId="3" fillId="6" borderId="3" xfId="1" applyNumberFormat="1" applyFont="1" applyFill="1" applyBorder="1"/>
    <xf numFmtId="8" fontId="0" fillId="0" borderId="0" xfId="1" applyNumberFormat="1" applyFont="1" applyBorder="1" applyAlignment="1">
      <alignment wrapText="1"/>
    </xf>
    <xf numFmtId="0" fontId="0" fillId="7" borderId="12" xfId="0" applyFill="1" applyBorder="1" applyAlignment="1">
      <alignment horizontal="right"/>
    </xf>
    <xf numFmtId="6" fontId="3" fillId="7" borderId="13" xfId="0" applyNumberFormat="1" applyFont="1" applyFill="1" applyBorder="1" applyAlignment="1">
      <alignment horizontal="center"/>
    </xf>
    <xf numFmtId="8" fontId="0" fillId="7" borderId="0" xfId="1" applyNumberFormat="1" applyFont="1" applyFill="1" applyBorder="1" applyAlignment="1">
      <alignment wrapText="1"/>
    </xf>
    <xf numFmtId="8" fontId="0" fillId="0" borderId="0" xfId="1" applyNumberFormat="1" applyFont="1" applyBorder="1" applyAlignment="1">
      <alignment vertical="top" wrapText="1"/>
    </xf>
    <xf numFmtId="0" fontId="0" fillId="7" borderId="8" xfId="0" applyFill="1" applyBorder="1" applyAlignment="1">
      <alignment horizontal="right"/>
    </xf>
    <xf numFmtId="8" fontId="0" fillId="7" borderId="25" xfId="1" applyNumberFormat="1" applyFont="1" applyFill="1" applyBorder="1"/>
    <xf numFmtId="8" fontId="0" fillId="7" borderId="8" xfId="1" applyNumberFormat="1" applyFont="1" applyFill="1" applyBorder="1"/>
    <xf numFmtId="8" fontId="0" fillId="7" borderId="11" xfId="1" applyNumberFormat="1" applyFont="1" applyFill="1" applyBorder="1"/>
    <xf numFmtId="6" fontId="3" fillId="7" borderId="25" xfId="0" applyNumberFormat="1" applyFont="1" applyFill="1" applyBorder="1" applyAlignment="1">
      <alignment horizontal="center"/>
    </xf>
    <xf numFmtId="6" fontId="3" fillId="7" borderId="11" xfId="0" applyNumberFormat="1" applyFont="1" applyFill="1" applyBorder="1" applyAlignment="1">
      <alignment horizontal="center"/>
    </xf>
    <xf numFmtId="0" fontId="0" fillId="0" borderId="9" xfId="0" applyBorder="1"/>
    <xf numFmtId="0" fontId="0" fillId="0" borderId="28" xfId="0" applyBorder="1"/>
    <xf numFmtId="0" fontId="0" fillId="0" borderId="10" xfId="0" applyBorder="1"/>
    <xf numFmtId="0" fontId="0" fillId="0" borderId="13" xfId="0" applyBorder="1"/>
    <xf numFmtId="0" fontId="0" fillId="0" borderId="4" xfId="0" applyBorder="1"/>
    <xf numFmtId="0" fontId="0" fillId="0" borderId="7" xfId="0" applyBorder="1"/>
    <xf numFmtId="0" fontId="0" fillId="0" borderId="2" xfId="0" applyBorder="1"/>
    <xf numFmtId="0" fontId="0" fillId="0" borderId="6" xfId="0" applyBorder="1"/>
    <xf numFmtId="0" fontId="0" fillId="0" borderId="3" xfId="0" applyBorder="1"/>
    <xf numFmtId="0" fontId="0" fillId="0" borderId="0" xfId="0" applyAlignment="1">
      <alignment wrapText="1"/>
    </xf>
    <xf numFmtId="8" fontId="0" fillId="0" borderId="0" xfId="1" applyNumberFormat="1" applyFont="1" applyFill="1" applyAlignment="1">
      <alignment horizontal="center" wrapText="1"/>
    </xf>
    <xf numFmtId="8" fontId="0" fillId="0" borderId="12" xfId="1" applyNumberFormat="1" applyFont="1" applyFill="1" applyBorder="1" applyAlignment="1">
      <alignment horizontal="center" wrapText="1"/>
    </xf>
    <xf numFmtId="8" fontId="0" fillId="0" borderId="0" xfId="1" applyNumberFormat="1" applyFont="1" applyFill="1" applyBorder="1" applyAlignment="1">
      <alignment horizontal="center" wrapText="1"/>
    </xf>
    <xf numFmtId="6" fontId="3" fillId="0" borderId="17" xfId="0" applyNumberFormat="1" applyFont="1" applyBorder="1" applyAlignment="1">
      <alignment horizontal="center" wrapText="1"/>
    </xf>
    <xf numFmtId="6" fontId="3" fillId="0" borderId="18" xfId="0" applyNumberFormat="1" applyFont="1" applyBorder="1" applyAlignment="1">
      <alignment horizontal="center" wrapText="1"/>
    </xf>
    <xf numFmtId="6" fontId="3" fillId="0" borderId="0" xfId="0" applyNumberFormat="1" applyFont="1" applyAlignment="1">
      <alignment horizontal="center" wrapText="1"/>
    </xf>
    <xf numFmtId="8" fontId="0" fillId="15" borderId="3" xfId="0" applyNumberFormat="1" applyFill="1" applyBorder="1" applyAlignment="1">
      <alignment wrapText="1"/>
    </xf>
    <xf numFmtId="8" fontId="0" fillId="15" borderId="1" xfId="0" applyNumberFormat="1" applyFill="1" applyBorder="1" applyAlignment="1">
      <alignment wrapText="1"/>
    </xf>
    <xf numFmtId="0" fontId="14" fillId="0" borderId="1" xfId="0" applyFont="1" applyBorder="1" applyAlignment="1">
      <alignment vertical="center" wrapText="1"/>
    </xf>
    <xf numFmtId="16" fontId="0" fillId="0" borderId="5" xfId="0" quotePrefix="1" applyNumberFormat="1" applyBorder="1" applyAlignment="1">
      <alignment horizontal="right"/>
    </xf>
    <xf numFmtId="6" fontId="3" fillId="0" borderId="20" xfId="0" applyNumberFormat="1" applyFont="1" applyBorder="1" applyAlignment="1">
      <alignment horizontal="center"/>
    </xf>
    <xf numFmtId="6" fontId="3" fillId="0" borderId="22" xfId="0" applyNumberFormat="1" applyFont="1" applyBorder="1" applyAlignment="1">
      <alignment horizontal="center"/>
    </xf>
    <xf numFmtId="6" fontId="3" fillId="0" borderId="21"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8" fontId="10" fillId="0" borderId="6" xfId="0" applyNumberFormat="1" applyFont="1" applyBorder="1" applyAlignment="1">
      <alignment horizontal="center" wrapText="1"/>
    </xf>
    <xf numFmtId="8" fontId="10" fillId="0" borderId="3" xfId="0" applyNumberFormat="1" applyFont="1" applyBorder="1" applyAlignment="1">
      <alignment horizontal="center" wrapText="1"/>
    </xf>
    <xf numFmtId="8" fontId="10" fillId="0" borderId="2" xfId="0" applyNumberFormat="1"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0" borderId="11" xfId="0" applyFont="1" applyBorder="1" applyAlignment="1">
      <alignment horizontal="center" wrapText="1"/>
    </xf>
    <xf numFmtId="0" fontId="3" fillId="0" borderId="4" xfId="0" applyFont="1" applyBorder="1" applyAlignment="1">
      <alignment horizontal="right" wrapText="1"/>
    </xf>
    <xf numFmtId="0" fontId="3" fillId="0" borderId="7" xfId="0" applyFont="1" applyBorder="1" applyAlignment="1">
      <alignment horizontal="right" wrapText="1"/>
    </xf>
    <xf numFmtId="0" fontId="3" fillId="0" borderId="5" xfId="0" applyFont="1" applyBorder="1" applyAlignment="1">
      <alignment horizontal="right" wrapText="1"/>
    </xf>
    <xf numFmtId="0" fontId="3" fillId="0" borderId="4" xfId="0" applyFont="1" applyBorder="1" applyAlignment="1">
      <alignment horizontal="center" wrapText="1"/>
    </xf>
    <xf numFmtId="0" fontId="3" fillId="0" borderId="7" xfId="0" applyFont="1" applyBorder="1" applyAlignment="1">
      <alignment horizontal="center" wrapText="1"/>
    </xf>
    <xf numFmtId="0" fontId="3" fillId="0" borderId="5" xfId="0" applyFont="1" applyBorder="1" applyAlignment="1">
      <alignment horizontal="center" wrapText="1"/>
    </xf>
    <xf numFmtId="8" fontId="3" fillId="0" borderId="14" xfId="0" applyNumberFormat="1" applyFont="1" applyBorder="1" applyAlignment="1">
      <alignment horizontal="center" wrapText="1"/>
    </xf>
    <xf numFmtId="8" fontId="3" fillId="0" borderId="15" xfId="0" applyNumberFormat="1" applyFont="1" applyBorder="1" applyAlignment="1">
      <alignment horizontal="center" wrapText="1"/>
    </xf>
    <xf numFmtId="8" fontId="3" fillId="0" borderId="16" xfId="0" applyNumberFormat="1" applyFont="1" applyBorder="1" applyAlignment="1">
      <alignment horizontal="center" wrapText="1"/>
    </xf>
    <xf numFmtId="8" fontId="10" fillId="0" borderId="19" xfId="0" applyNumberFormat="1" applyFont="1" applyBorder="1" applyAlignment="1">
      <alignment horizontal="center" wrapText="1"/>
    </xf>
    <xf numFmtId="0" fontId="11" fillId="0" borderId="0" xfId="0" applyFont="1" applyAlignment="1">
      <alignment horizontal="left" vertical="center" wrapText="1"/>
    </xf>
    <xf numFmtId="8" fontId="10" fillId="0" borderId="23" xfId="0" applyNumberFormat="1" applyFont="1" applyBorder="1" applyAlignment="1">
      <alignment horizontal="center" wrapText="1"/>
    </xf>
    <xf numFmtId="8" fontId="10" fillId="0" borderId="24" xfId="0" applyNumberFormat="1" applyFont="1" applyBorder="1" applyAlignment="1">
      <alignment horizontal="center" wrapText="1"/>
    </xf>
    <xf numFmtId="0" fontId="0" fillId="0" borderId="0" xfId="0" quotePrefix="1" applyAlignment="1">
      <alignment horizontal="left" wrapText="1"/>
    </xf>
    <xf numFmtId="8" fontId="12" fillId="0" borderId="4" xfId="0" applyNumberFormat="1" applyFont="1" applyBorder="1" applyAlignment="1">
      <alignment horizontal="center" wrapText="1"/>
    </xf>
    <xf numFmtId="8" fontId="12" fillId="0" borderId="5" xfId="0" applyNumberFormat="1" applyFont="1" applyBorder="1" applyAlignment="1">
      <alignment horizontal="center" wrapText="1"/>
    </xf>
    <xf numFmtId="0" fontId="3" fillId="0" borderId="2" xfId="0" applyFont="1" applyBorder="1" applyAlignment="1">
      <alignment horizontal="center" wrapText="1"/>
    </xf>
    <xf numFmtId="0" fontId="3" fillId="0" borderId="6" xfId="0" applyFont="1" applyBorder="1" applyAlignment="1">
      <alignment horizontal="center" wrapText="1"/>
    </xf>
    <xf numFmtId="8" fontId="10" fillId="0" borderId="4" xfId="0" applyNumberFormat="1" applyFont="1" applyBorder="1" applyAlignment="1">
      <alignment horizontal="center" wrapText="1"/>
    </xf>
    <xf numFmtId="8" fontId="10" fillId="0" borderId="5" xfId="0" applyNumberFormat="1" applyFont="1" applyBorder="1" applyAlignment="1">
      <alignment horizontal="center" wrapText="1"/>
    </xf>
    <xf numFmtId="0" fontId="0" fillId="0" borderId="1" xfId="0" quotePrefix="1" applyBorder="1" applyAlignment="1">
      <alignment horizontal="left" wrapText="1"/>
    </xf>
    <xf numFmtId="0" fontId="10" fillId="0" borderId="4" xfId="0" applyFont="1" applyBorder="1" applyAlignment="1">
      <alignment horizontal="center" wrapText="1"/>
    </xf>
    <xf numFmtId="0" fontId="10" fillId="0" borderId="7" xfId="0" applyFont="1" applyBorder="1" applyAlignment="1">
      <alignment horizontal="center" wrapText="1"/>
    </xf>
    <xf numFmtId="0" fontId="10" fillId="0" borderId="5" xfId="0" applyFont="1" applyBorder="1" applyAlignment="1">
      <alignment horizontal="center" wrapText="1"/>
    </xf>
    <xf numFmtId="0" fontId="10" fillId="0" borderId="2"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center" wrapText="1"/>
    </xf>
    <xf numFmtId="0" fontId="10" fillId="0" borderId="3" xfId="0" applyFont="1" applyBorder="1" applyAlignment="1">
      <alignment horizont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0" fillId="0" borderId="28" xfId="0" applyBorder="1" applyAlignment="1">
      <alignment horizontal="left" vertical="center" wrapText="1"/>
    </xf>
    <xf numFmtId="0" fontId="0" fillId="0" borderId="10" xfId="0" applyBorder="1" applyAlignment="1">
      <alignment horizontal="left" vertical="center" wrapText="1"/>
    </xf>
    <xf numFmtId="0" fontId="0" fillId="0" borderId="0" xfId="0" quotePrefix="1" applyAlignment="1">
      <alignment horizontal="left"/>
    </xf>
    <xf numFmtId="0" fontId="0" fillId="0" borderId="0" xfId="0" applyAlignment="1">
      <alignment horizontal="left" wrapText="1"/>
    </xf>
    <xf numFmtId="0" fontId="0" fillId="0" borderId="0" xfId="0"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166689</xdr:colOff>
      <xdr:row>0</xdr:row>
      <xdr:rowOff>107157</xdr:rowOff>
    </xdr:from>
    <xdr:to>
      <xdr:col>1</xdr:col>
      <xdr:colOff>928688</xdr:colOff>
      <xdr:row>2</xdr:row>
      <xdr:rowOff>334789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658" y="107157"/>
          <a:ext cx="761999" cy="60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47628</xdr:colOff>
      <xdr:row>0</xdr:row>
      <xdr:rowOff>47627</xdr:rowOff>
    </xdr:from>
    <xdr:to>
      <xdr:col>1</xdr:col>
      <xdr:colOff>658790</xdr:colOff>
      <xdr:row>2</xdr:row>
      <xdr:rowOff>154781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972" y="47627"/>
          <a:ext cx="611162" cy="4881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152402</xdr:colOff>
      <xdr:row>0</xdr:row>
      <xdr:rowOff>71438</xdr:rowOff>
    </xdr:from>
    <xdr:to>
      <xdr:col>1</xdr:col>
      <xdr:colOff>819150</xdr:colOff>
      <xdr:row>2</xdr:row>
      <xdr:rowOff>323927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2" y="71438"/>
          <a:ext cx="666748" cy="63348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9"/>
  <sheetViews>
    <sheetView tabSelected="1" zoomScale="80" zoomScaleNormal="80" workbookViewId="0">
      <pane ySplit="3" topLeftCell="A4" activePane="bottomLeft" state="frozen"/>
      <selection pane="bottomLeft" activeCell="A4" sqref="A4"/>
    </sheetView>
  </sheetViews>
  <sheetFormatPr defaultRowHeight="15"/>
  <cols>
    <col min="1" max="1" width="2" customWidth="1"/>
    <col min="2" max="2" width="36.5703125" customWidth="1"/>
    <col min="3" max="19" width="5.7109375" hidden="1" customWidth="1"/>
    <col min="20" max="20" width="10.7109375" style="26" customWidth="1"/>
    <col min="21" max="24" width="10.7109375" customWidth="1"/>
    <col min="25" max="26" width="10.7109375" style="26" customWidth="1"/>
    <col min="27" max="29" width="10.7109375" hidden="1" customWidth="1"/>
    <col min="30" max="30" width="20.42578125" hidden="1" customWidth="1"/>
    <col min="31" max="31" width="19.7109375" hidden="1" customWidth="1"/>
  </cols>
  <sheetData>
    <row r="1" spans="2:30" s="1" customFormat="1" ht="15" customHeight="1">
      <c r="B1" s="247" t="s">
        <v>0</v>
      </c>
      <c r="C1" s="250" t="s">
        <v>1</v>
      </c>
      <c r="D1" s="250" t="s">
        <v>2</v>
      </c>
      <c r="E1" s="243" t="s">
        <v>3</v>
      </c>
      <c r="F1" s="244"/>
      <c r="G1" s="250" t="s">
        <v>4</v>
      </c>
      <c r="H1" s="250" t="s">
        <v>5</v>
      </c>
      <c r="I1" s="250" t="s">
        <v>6</v>
      </c>
      <c r="J1" s="250" t="s">
        <v>7</v>
      </c>
      <c r="K1" s="250" t="s">
        <v>8</v>
      </c>
      <c r="L1" s="250" t="s">
        <v>9</v>
      </c>
      <c r="M1" s="250" t="s">
        <v>10</v>
      </c>
      <c r="N1" s="250" t="s">
        <v>11</v>
      </c>
      <c r="O1" s="250" t="s">
        <v>12</v>
      </c>
      <c r="P1" s="263" t="s">
        <v>13</v>
      </c>
      <c r="Q1" s="264"/>
      <c r="R1" s="264"/>
      <c r="S1" s="264"/>
      <c r="T1" s="253" t="s">
        <v>14</v>
      </c>
      <c r="U1" s="254"/>
      <c r="V1" s="254"/>
      <c r="W1" s="254"/>
      <c r="X1" s="254"/>
      <c r="Y1" s="254"/>
      <c r="Z1" s="255"/>
      <c r="AA1" s="238" t="s">
        <v>15</v>
      </c>
      <c r="AB1" s="238"/>
      <c r="AC1" s="238"/>
      <c r="AD1" s="239"/>
    </row>
    <row r="2" spans="2:30" s="1" customFormat="1" ht="15" customHeight="1">
      <c r="B2" s="248"/>
      <c r="C2" s="251"/>
      <c r="D2" s="251"/>
      <c r="E2" s="245"/>
      <c r="F2" s="246"/>
      <c r="G2" s="251"/>
      <c r="H2" s="251"/>
      <c r="I2" s="251"/>
      <c r="J2" s="251"/>
      <c r="K2" s="251"/>
      <c r="L2" s="251"/>
      <c r="M2" s="251"/>
      <c r="N2" s="251"/>
      <c r="O2" s="251"/>
      <c r="P2" s="49"/>
      <c r="Q2" s="49"/>
      <c r="R2" s="49" t="s">
        <v>16</v>
      </c>
      <c r="S2" s="49"/>
      <c r="T2" s="256" t="s">
        <v>17</v>
      </c>
      <c r="U2" s="241"/>
      <c r="V2" s="240" t="s">
        <v>18</v>
      </c>
      <c r="W2" s="241"/>
      <c r="X2" s="261" t="s">
        <v>19</v>
      </c>
      <c r="Y2" s="265" t="s">
        <v>20</v>
      </c>
      <c r="Z2" s="258" t="s">
        <v>21</v>
      </c>
      <c r="AA2" s="240" t="s">
        <v>17</v>
      </c>
      <c r="AB2" s="241"/>
      <c r="AC2" s="242" t="s">
        <v>22</v>
      </c>
      <c r="AD2" s="241"/>
    </row>
    <row r="3" spans="2:30" s="1" customFormat="1" ht="33" customHeight="1">
      <c r="B3" s="249"/>
      <c r="C3" s="252"/>
      <c r="D3" s="252"/>
      <c r="E3" s="7" t="s">
        <v>23</v>
      </c>
      <c r="F3" s="7" t="s">
        <v>24</v>
      </c>
      <c r="G3" s="252"/>
      <c r="H3" s="252"/>
      <c r="I3" s="252"/>
      <c r="J3" s="252"/>
      <c r="K3" s="252"/>
      <c r="L3" s="252"/>
      <c r="M3" s="252"/>
      <c r="N3" s="252"/>
      <c r="O3" s="252"/>
      <c r="P3" s="48" t="s">
        <v>25</v>
      </c>
      <c r="Q3" s="48" t="s">
        <v>26</v>
      </c>
      <c r="R3" s="48" t="s">
        <v>27</v>
      </c>
      <c r="S3" s="85" t="s">
        <v>28</v>
      </c>
      <c r="T3" s="99" t="s">
        <v>29</v>
      </c>
      <c r="U3" s="96" t="s">
        <v>30</v>
      </c>
      <c r="V3" s="95" t="s">
        <v>29</v>
      </c>
      <c r="W3" s="96" t="s">
        <v>31</v>
      </c>
      <c r="X3" s="262"/>
      <c r="Y3" s="266"/>
      <c r="Z3" s="259"/>
      <c r="AA3" s="98" t="s">
        <v>29</v>
      </c>
      <c r="AB3" s="96" t="s">
        <v>31</v>
      </c>
      <c r="AC3" s="95" t="s">
        <v>29</v>
      </c>
      <c r="AD3" s="96" t="s">
        <v>31</v>
      </c>
    </row>
    <row r="4" spans="2:30" ht="18.75" customHeight="1">
      <c r="B4" s="134" t="s">
        <v>32</v>
      </c>
      <c r="C4" s="6"/>
      <c r="D4" s="6"/>
      <c r="E4" s="6"/>
      <c r="F4" s="6"/>
      <c r="G4" s="6"/>
      <c r="H4" s="6"/>
      <c r="I4" s="6"/>
      <c r="J4" s="6"/>
      <c r="K4" s="6"/>
      <c r="L4" s="6"/>
      <c r="M4" s="6"/>
      <c r="N4" s="6"/>
      <c r="O4" s="6"/>
      <c r="P4" s="6"/>
      <c r="Q4" s="6"/>
      <c r="R4" s="6"/>
      <c r="S4" s="6"/>
      <c r="T4" s="6"/>
      <c r="U4" s="100">
        <v>0.5</v>
      </c>
      <c r="V4" s="6"/>
      <c r="W4" s="100">
        <v>0.25</v>
      </c>
      <c r="X4" s="100"/>
      <c r="Y4" s="6"/>
      <c r="Z4" s="6"/>
      <c r="AA4" s="6"/>
      <c r="AB4" s="97"/>
      <c r="AC4" s="97"/>
      <c r="AD4" s="97"/>
    </row>
    <row r="5" spans="2:30" ht="18.75" customHeight="1">
      <c r="B5" s="135" t="s">
        <v>33</v>
      </c>
      <c r="C5" s="8"/>
      <c r="D5" s="8">
        <v>25</v>
      </c>
      <c r="E5" s="8">
        <v>50</v>
      </c>
      <c r="F5" s="8"/>
      <c r="G5" s="8">
        <v>34.380000000000003</v>
      </c>
      <c r="H5" s="8">
        <v>70</v>
      </c>
      <c r="I5" s="8"/>
      <c r="J5" s="8">
        <v>37.5</v>
      </c>
      <c r="K5" s="8">
        <v>52.5</v>
      </c>
      <c r="L5" s="8">
        <v>62.5</v>
      </c>
      <c r="M5" s="8">
        <v>62.5</v>
      </c>
      <c r="N5" s="8"/>
      <c r="O5" s="8">
        <f>AVERAGE(C5:N5)</f>
        <v>49.297499999999999</v>
      </c>
      <c r="P5" s="51"/>
      <c r="Q5" s="52"/>
      <c r="R5" s="52"/>
      <c r="S5" s="52"/>
      <c r="T5" s="108">
        <v>56.65</v>
      </c>
      <c r="U5" s="103">
        <f>(ROUND($T5*(1-U$4),0))*1.03</f>
        <v>28.84</v>
      </c>
      <c r="V5" s="109">
        <f>(ROUND(T5*(1+W$4),0))*1.03</f>
        <v>73.13</v>
      </c>
      <c r="W5" s="103">
        <f>(ROUND(U5*(1+W$4),0))*1.03</f>
        <v>37.08</v>
      </c>
      <c r="X5" s="102"/>
      <c r="Y5" s="102">
        <f>(T5)*1.03</f>
        <v>58.349499999999999</v>
      </c>
      <c r="Z5" s="103">
        <f>(T5)*1.03</f>
        <v>58.349499999999999</v>
      </c>
      <c r="AA5" s="91">
        <f>T5-O5</f>
        <v>7.3524999999999991</v>
      </c>
      <c r="AB5" s="38">
        <f>U5-$O5</f>
        <v>-20.4575</v>
      </c>
      <c r="AC5" s="38">
        <f>V5-O5</f>
        <v>23.832499999999996</v>
      </c>
      <c r="AD5" s="38">
        <f>W5-$O5</f>
        <v>-12.217500000000001</v>
      </c>
    </row>
    <row r="6" spans="2:30" ht="18.75" customHeight="1">
      <c r="B6" s="136" t="s">
        <v>34</v>
      </c>
      <c r="C6" s="19"/>
      <c r="D6" s="19">
        <v>25</v>
      </c>
      <c r="E6" s="19"/>
      <c r="F6" s="19"/>
      <c r="G6" s="19"/>
      <c r="H6" s="19"/>
      <c r="I6" s="19"/>
      <c r="J6" s="19"/>
      <c r="K6" s="19"/>
      <c r="L6" s="19"/>
      <c r="M6" s="19"/>
      <c r="N6" s="19"/>
      <c r="O6" s="19">
        <f>AVERAGE(C6:N6)</f>
        <v>25</v>
      </c>
      <c r="P6" s="53"/>
      <c r="Q6" s="54"/>
      <c r="R6" s="54"/>
      <c r="S6" s="54"/>
      <c r="T6" s="110">
        <v>29.87</v>
      </c>
      <c r="U6" s="111">
        <f>(ROUND(T6*(1-U$4),0))*1.03</f>
        <v>15.450000000000001</v>
      </c>
      <c r="V6" s="110">
        <f>(ROUND(T6*(1+W$4),0))*1.03</f>
        <v>38.11</v>
      </c>
      <c r="W6" s="111">
        <f>(ROUND(U6*(1+W$4),0))*1.03</f>
        <v>19.57</v>
      </c>
      <c r="X6" s="112"/>
      <c r="Y6" s="112">
        <f>(T6)*1.03</f>
        <v>30.766100000000002</v>
      </c>
      <c r="Z6" s="111">
        <f>(T6)*1.03</f>
        <v>30.766100000000002</v>
      </c>
      <c r="AA6" s="91">
        <f>T6-O6</f>
        <v>4.870000000000001</v>
      </c>
      <c r="AB6" s="38">
        <f>U6-$O6</f>
        <v>-9.5499999999999989</v>
      </c>
      <c r="AC6" s="38">
        <f>V6-O6</f>
        <v>13.11</v>
      </c>
      <c r="AD6" s="38">
        <f t="shared" ref="AD6:AD9" si="0">W6-$O6</f>
        <v>-5.43</v>
      </c>
    </row>
    <row r="7" spans="2:30" ht="18.75" customHeight="1">
      <c r="B7" s="135" t="s">
        <v>35</v>
      </c>
      <c r="C7" s="8">
        <v>50</v>
      </c>
      <c r="D7" s="8">
        <v>45</v>
      </c>
      <c r="E7" s="8"/>
      <c r="F7" s="8"/>
      <c r="G7" s="8">
        <v>25</v>
      </c>
      <c r="H7" s="8">
        <v>50</v>
      </c>
      <c r="I7" s="8"/>
      <c r="J7" s="8"/>
      <c r="K7" s="8"/>
      <c r="L7" s="8">
        <v>50</v>
      </c>
      <c r="M7" s="8"/>
      <c r="N7" s="8"/>
      <c r="O7" s="8">
        <f>AVERAGE(C7:N7)</f>
        <v>44</v>
      </c>
      <c r="P7" s="51"/>
      <c r="Q7" s="52">
        <v>15</v>
      </c>
      <c r="R7" s="52"/>
      <c r="S7" s="52"/>
      <c r="T7" s="109">
        <v>49.44</v>
      </c>
      <c r="U7" s="103">
        <f>(ROUND(T7*(1-U$4),0))*1.03</f>
        <v>25.75</v>
      </c>
      <c r="V7" s="109">
        <f>(ROUND(T7*(1+W$4),0))*1.03</f>
        <v>63.86</v>
      </c>
      <c r="W7" s="103">
        <f>(ROUND(U7*(1+W$4),0))*1.03</f>
        <v>32.96</v>
      </c>
      <c r="X7" s="102"/>
      <c r="Y7" s="102">
        <f>(T7)*1.03</f>
        <v>50.923200000000001</v>
      </c>
      <c r="Z7" s="103">
        <f>(T7)*1.03</f>
        <v>50.923200000000001</v>
      </c>
      <c r="AA7" s="91">
        <f>T7-O7</f>
        <v>5.4399999999999977</v>
      </c>
      <c r="AB7" s="38">
        <f>U7-$O7</f>
        <v>-18.25</v>
      </c>
      <c r="AC7" s="38">
        <f>V7-O7</f>
        <v>19.86</v>
      </c>
      <c r="AD7" s="38">
        <f t="shared" si="0"/>
        <v>-11.04</v>
      </c>
    </row>
    <row r="8" spans="2:30" ht="18.75" customHeight="1">
      <c r="B8" s="136" t="s">
        <v>36</v>
      </c>
      <c r="C8" s="19"/>
      <c r="D8" s="19"/>
      <c r="E8" s="19"/>
      <c r="F8" s="19"/>
      <c r="G8" s="19">
        <v>40</v>
      </c>
      <c r="H8" s="19"/>
      <c r="I8" s="19"/>
      <c r="J8" s="19"/>
      <c r="K8" s="19"/>
      <c r="L8" s="19"/>
      <c r="M8" s="19"/>
      <c r="N8" s="19"/>
      <c r="O8" s="19">
        <f>AVERAGE(C8:N8)</f>
        <v>40</v>
      </c>
      <c r="P8" s="53"/>
      <c r="Q8" s="54"/>
      <c r="R8" s="54"/>
      <c r="S8" s="54"/>
      <c r="T8" s="110">
        <v>45.32</v>
      </c>
      <c r="U8" s="111">
        <f>(ROUND(T8*(1-U$4),0))*1.03</f>
        <v>23.69</v>
      </c>
      <c r="V8" s="110">
        <f>(ROUND(T8*(1+W$4),0))*1.03</f>
        <v>58.71</v>
      </c>
      <c r="W8" s="111">
        <f>(ROUND(U8*(1+W$4),0))*1.03</f>
        <v>30.900000000000002</v>
      </c>
      <c r="X8" s="112"/>
      <c r="Y8" s="112">
        <f>(T8)*1.03</f>
        <v>46.679600000000001</v>
      </c>
      <c r="Z8" s="111">
        <f>(T8)*1.03</f>
        <v>46.679600000000001</v>
      </c>
      <c r="AA8" s="91">
        <f>T8-O8</f>
        <v>5.32</v>
      </c>
      <c r="AB8" s="38">
        <f>U8-$O8</f>
        <v>-16.309999999999999</v>
      </c>
      <c r="AC8" s="38">
        <f>V8-O8</f>
        <v>18.71</v>
      </c>
      <c r="AD8" s="38">
        <f t="shared" si="0"/>
        <v>-9.0999999999999979</v>
      </c>
    </row>
    <row r="9" spans="2:30" ht="18.75" customHeight="1">
      <c r="B9" s="135" t="s">
        <v>37</v>
      </c>
      <c r="C9" s="8">
        <v>50</v>
      </c>
      <c r="D9" s="16">
        <v>37.5</v>
      </c>
      <c r="E9" s="16">
        <v>37.5</v>
      </c>
      <c r="F9" s="8"/>
      <c r="G9" s="8">
        <v>40</v>
      </c>
      <c r="H9" s="8">
        <v>80</v>
      </c>
      <c r="I9" s="8"/>
      <c r="J9" s="8">
        <v>45</v>
      </c>
      <c r="K9" s="8">
        <v>62.5</v>
      </c>
      <c r="L9" s="8">
        <v>90</v>
      </c>
      <c r="M9" s="8">
        <v>30</v>
      </c>
      <c r="N9" s="8"/>
      <c r="O9" s="8">
        <f>AVERAGE(C9:N9)</f>
        <v>52.5</v>
      </c>
      <c r="P9" s="51"/>
      <c r="Q9" s="52"/>
      <c r="R9" s="52"/>
      <c r="S9" s="52"/>
      <c r="T9" s="109">
        <v>60.77</v>
      </c>
      <c r="U9" s="103">
        <f>(ROUND(T9*(1-U$4),0))*1.03</f>
        <v>30.900000000000002</v>
      </c>
      <c r="V9" s="109">
        <f>(ROUND(T9*(1+W$4),0))*1.03</f>
        <v>78.28</v>
      </c>
      <c r="W9" s="103">
        <f>(ROUND(U9*(1+W$4),0))*1.03</f>
        <v>40.17</v>
      </c>
      <c r="X9" s="102"/>
      <c r="Y9" s="102">
        <f>(T9)*1.03</f>
        <v>62.593100000000007</v>
      </c>
      <c r="Z9" s="103">
        <f>(T9)*1.03</f>
        <v>62.593100000000007</v>
      </c>
      <c r="AA9" s="91">
        <f>T9-O9</f>
        <v>8.2700000000000031</v>
      </c>
      <c r="AB9" s="38">
        <f>U9-$O9</f>
        <v>-21.599999999999998</v>
      </c>
      <c r="AC9" s="38">
        <f>V9-O9</f>
        <v>25.78</v>
      </c>
      <c r="AD9" s="38">
        <f t="shared" si="0"/>
        <v>-12.329999999999998</v>
      </c>
    </row>
    <row r="10" spans="2:30" ht="18.75" customHeight="1">
      <c r="B10" s="137" t="s">
        <v>38</v>
      </c>
      <c r="C10" s="9"/>
      <c r="D10" s="9"/>
      <c r="E10" s="9"/>
      <c r="F10" s="9"/>
      <c r="G10" s="9"/>
      <c r="H10" s="9"/>
      <c r="I10" s="9"/>
      <c r="J10" s="9"/>
      <c r="K10" s="9"/>
      <c r="L10" s="9"/>
      <c r="M10" s="9"/>
      <c r="N10" s="9"/>
      <c r="O10" s="9"/>
      <c r="P10" s="9"/>
      <c r="Q10" s="9"/>
      <c r="R10" s="9"/>
      <c r="S10" s="9"/>
      <c r="T10" s="113"/>
      <c r="U10" s="113"/>
      <c r="V10" s="113"/>
      <c r="W10" s="113"/>
      <c r="X10" s="113"/>
      <c r="Y10" s="113"/>
      <c r="Z10" s="113"/>
      <c r="AA10" s="31"/>
      <c r="AB10" s="31"/>
      <c r="AC10" s="31"/>
      <c r="AD10" s="31"/>
    </row>
    <row r="11" spans="2:30" ht="18.75" customHeight="1">
      <c r="B11" s="135" t="s">
        <v>39</v>
      </c>
      <c r="C11" s="29">
        <v>50</v>
      </c>
      <c r="D11" s="29">
        <v>15</v>
      </c>
      <c r="E11" s="28"/>
      <c r="F11" s="29"/>
      <c r="G11" s="29">
        <v>15</v>
      </c>
      <c r="H11" s="29">
        <v>15</v>
      </c>
      <c r="I11" s="28"/>
      <c r="J11" s="29">
        <v>15</v>
      </c>
      <c r="K11" s="29"/>
      <c r="L11" s="29"/>
      <c r="M11" s="29"/>
      <c r="N11" s="29"/>
      <c r="O11" s="24">
        <f t="shared" ref="O11:O19" si="1">AVERAGE(C11:N11)</f>
        <v>22</v>
      </c>
      <c r="P11" s="58"/>
      <c r="Q11" s="42">
        <v>20</v>
      </c>
      <c r="R11" s="42"/>
      <c r="S11" s="42"/>
      <c r="T11" s="109">
        <v>18.54</v>
      </c>
      <c r="U11" s="103">
        <f>(ROUND(T11*(1-U$4),0))*1.03</f>
        <v>9.27</v>
      </c>
      <c r="V11" s="109">
        <f>(ROUND(T11*(1+W$4),0))*1.03</f>
        <v>23.69</v>
      </c>
      <c r="W11" s="103">
        <f>(ROUND(U11*(1+W$4),0))*1.03</f>
        <v>12.36</v>
      </c>
      <c r="X11" s="102"/>
      <c r="Y11" s="102">
        <f>(T11)*1.03</f>
        <v>19.0962</v>
      </c>
      <c r="Z11" s="103">
        <f>(T11)*1.03</f>
        <v>19.0962</v>
      </c>
      <c r="AA11" s="91">
        <f>T11-O11</f>
        <v>-3.4600000000000009</v>
      </c>
      <c r="AB11" s="38">
        <f>U11-$O11</f>
        <v>-12.73</v>
      </c>
      <c r="AC11" s="38">
        <f>V11-O11</f>
        <v>1.6900000000000013</v>
      </c>
      <c r="AD11" s="38">
        <f>W11-$O11</f>
        <v>-9.64</v>
      </c>
    </row>
    <row r="12" spans="2:30" ht="18.75" customHeight="1">
      <c r="B12" s="138" t="s">
        <v>40</v>
      </c>
      <c r="C12" s="20">
        <v>50</v>
      </c>
      <c r="D12" s="20">
        <v>40</v>
      </c>
      <c r="E12" s="25"/>
      <c r="F12" s="27"/>
      <c r="G12" s="20">
        <v>40</v>
      </c>
      <c r="H12" s="20">
        <v>40</v>
      </c>
      <c r="I12" s="25"/>
      <c r="J12" s="20">
        <v>40</v>
      </c>
      <c r="K12" s="20"/>
      <c r="L12" s="20"/>
      <c r="M12" s="20"/>
      <c r="N12" s="20"/>
      <c r="O12" s="20">
        <f t="shared" si="1"/>
        <v>42</v>
      </c>
      <c r="P12" s="56"/>
      <c r="Q12" s="57"/>
      <c r="R12" s="57"/>
      <c r="S12" s="57"/>
      <c r="T12" s="114">
        <v>45.32</v>
      </c>
      <c r="U12" s="105">
        <f>(ROUND(T12*(1-U$4),0))*1.03</f>
        <v>23.69</v>
      </c>
      <c r="V12" s="114">
        <f>(ROUND(T12*(1+W$4),0))*1.03</f>
        <v>58.71</v>
      </c>
      <c r="W12" s="105">
        <f>(ROUND(U12*(1+W$4),0))*1.03</f>
        <v>30.900000000000002</v>
      </c>
      <c r="X12" s="104"/>
      <c r="Y12" s="104">
        <f>(T12)*1.03</f>
        <v>46.679600000000001</v>
      </c>
      <c r="Z12" s="105">
        <f>(T12)*1.03</f>
        <v>46.679600000000001</v>
      </c>
      <c r="AA12" s="91">
        <f>T12-O12</f>
        <v>3.3200000000000003</v>
      </c>
      <c r="AB12" s="38">
        <f>U12-$O12</f>
        <v>-18.309999999999999</v>
      </c>
      <c r="AC12" s="38">
        <f>V12-O12</f>
        <v>16.71</v>
      </c>
      <c r="AD12" s="38">
        <f>W12-$O12</f>
        <v>-11.099999999999998</v>
      </c>
    </row>
    <row r="13" spans="2:30" ht="18.75" customHeight="1">
      <c r="B13" s="135" t="s">
        <v>41</v>
      </c>
      <c r="C13" s="24">
        <v>50</v>
      </c>
      <c r="D13" s="24">
        <v>55</v>
      </c>
      <c r="E13" s="24"/>
      <c r="F13" s="24"/>
      <c r="G13" s="24">
        <v>45</v>
      </c>
      <c r="H13" s="24">
        <v>100</v>
      </c>
      <c r="I13" s="24"/>
      <c r="J13" s="24">
        <v>45</v>
      </c>
      <c r="K13" s="24">
        <v>52.5</v>
      </c>
      <c r="L13" s="24">
        <v>50</v>
      </c>
      <c r="M13" s="24"/>
      <c r="N13" s="24"/>
      <c r="O13" s="24">
        <f t="shared" si="1"/>
        <v>56.785714285714285</v>
      </c>
      <c r="P13" s="58"/>
      <c r="Q13" s="42"/>
      <c r="R13" s="42"/>
      <c r="S13" s="42"/>
      <c r="T13" s="117">
        <v>67.98</v>
      </c>
      <c r="U13" s="103">
        <f>(ROUND(T13*(1-U$4),0))*1.03</f>
        <v>35.020000000000003</v>
      </c>
      <c r="V13" s="109">
        <f>(ROUND(T13*(1+W$4),0))*1.03</f>
        <v>87.55</v>
      </c>
      <c r="W13" s="103">
        <f>(ROUND(U13*(1+W$4),0))*1.03</f>
        <v>45.32</v>
      </c>
      <c r="X13" s="102"/>
      <c r="Y13" s="102">
        <f>(T13)*1.03</f>
        <v>70.019400000000005</v>
      </c>
      <c r="Z13" s="103">
        <f>(T13)*1.03</f>
        <v>70.019400000000005</v>
      </c>
      <c r="AA13" s="91">
        <f>T13-O13</f>
        <v>11.194285714285719</v>
      </c>
      <c r="AB13" s="38">
        <f>U13-$O13</f>
        <v>-21.765714285714282</v>
      </c>
      <c r="AC13" s="38">
        <f>V13-O13</f>
        <v>30.764285714285712</v>
      </c>
      <c r="AD13" s="38">
        <f t="shared" ref="AD13" si="2">W13-$O13</f>
        <v>-11.465714285714284</v>
      </c>
    </row>
    <row r="14" spans="2:30" ht="18.75" customHeight="1">
      <c r="B14" s="138" t="s">
        <v>42</v>
      </c>
      <c r="C14" s="20">
        <v>60</v>
      </c>
      <c r="D14" s="20">
        <v>95</v>
      </c>
      <c r="E14" s="20"/>
      <c r="F14" s="20"/>
      <c r="G14" s="20">
        <v>50</v>
      </c>
      <c r="H14" s="20">
        <v>250</v>
      </c>
      <c r="I14" s="20"/>
      <c r="J14" s="20"/>
      <c r="K14" s="20"/>
      <c r="L14" s="20"/>
      <c r="M14" s="20"/>
      <c r="N14" s="20"/>
      <c r="O14" s="20">
        <f>AVERAGE(C14:N14)</f>
        <v>113.75</v>
      </c>
      <c r="P14" s="56"/>
      <c r="Q14" s="57">
        <v>200</v>
      </c>
      <c r="R14" s="57"/>
      <c r="S14" s="57"/>
      <c r="T14" s="114">
        <v>124.63000000000001</v>
      </c>
      <c r="U14" s="105">
        <f>(ROUND(T14*(1-U$4),0))*1.03</f>
        <v>63.86</v>
      </c>
      <c r="V14" s="114">
        <f>(ROUND(T14*(1+W$4),0))*1.03</f>
        <v>160.68</v>
      </c>
      <c r="W14" s="105">
        <f>(ROUND(U14*(1+W$4),0))*1.03</f>
        <v>82.4</v>
      </c>
      <c r="X14" s="104"/>
      <c r="Y14" s="104">
        <f>(T14)*1.03</f>
        <v>128.36890000000002</v>
      </c>
      <c r="Z14" s="105">
        <f>(T14)*1.03</f>
        <v>128.36890000000002</v>
      </c>
      <c r="AA14" s="91"/>
      <c r="AB14" s="38"/>
      <c r="AC14" s="38"/>
      <c r="AD14" s="38"/>
    </row>
    <row r="15" spans="2:30" ht="18.75" customHeight="1">
      <c r="B15" s="135" t="s">
        <v>43</v>
      </c>
      <c r="C15" s="24"/>
      <c r="D15" s="24">
        <v>40</v>
      </c>
      <c r="E15" s="24"/>
      <c r="F15" s="24"/>
      <c r="G15" s="24"/>
      <c r="H15" s="24">
        <v>30</v>
      </c>
      <c r="I15" s="24"/>
      <c r="J15" s="24"/>
      <c r="K15" s="24">
        <v>50</v>
      </c>
      <c r="L15" s="24"/>
      <c r="M15" s="24"/>
      <c r="N15" s="24"/>
      <c r="O15" s="24">
        <f t="shared" ref="O15" si="3">AVERAGE(C15:N15)</f>
        <v>40</v>
      </c>
      <c r="P15" s="58"/>
      <c r="Q15" s="42">
        <v>35</v>
      </c>
      <c r="R15" s="42"/>
      <c r="S15" s="42"/>
      <c r="T15" s="109">
        <v>45.32</v>
      </c>
      <c r="U15" s="103">
        <v>41.2</v>
      </c>
      <c r="V15" s="109">
        <v>41.2</v>
      </c>
      <c r="W15" s="103">
        <v>41.2</v>
      </c>
      <c r="X15" s="102"/>
      <c r="Y15" s="102" t="s">
        <v>44</v>
      </c>
      <c r="Z15" s="103" t="s">
        <v>44</v>
      </c>
      <c r="AA15" s="91"/>
      <c r="AB15" s="38"/>
      <c r="AC15" s="38"/>
      <c r="AD15" s="38"/>
    </row>
    <row r="16" spans="2:30" ht="18.75" customHeight="1">
      <c r="B16" s="138" t="s">
        <v>45</v>
      </c>
      <c r="C16" s="20"/>
      <c r="D16" s="20">
        <v>7.5</v>
      </c>
      <c r="E16" s="20"/>
      <c r="F16" s="20"/>
      <c r="G16" s="20">
        <v>25</v>
      </c>
      <c r="H16" s="20">
        <v>10</v>
      </c>
      <c r="I16" s="20"/>
      <c r="J16" s="20"/>
      <c r="K16" s="20"/>
      <c r="L16" s="20">
        <v>10</v>
      </c>
      <c r="M16" s="20"/>
      <c r="N16" s="20"/>
      <c r="O16" s="20">
        <f>AVERAGE(C16:N16)</f>
        <v>13.125</v>
      </c>
      <c r="P16" s="56"/>
      <c r="Q16" s="57">
        <v>10</v>
      </c>
      <c r="R16" s="57"/>
      <c r="S16" s="57"/>
      <c r="T16" s="115">
        <v>11.33</v>
      </c>
      <c r="U16" s="105">
        <f>(ROUND(T16*(1-U$4),0))*1.03</f>
        <v>6.18</v>
      </c>
      <c r="V16" s="114">
        <f>(ROUND(T16*(1+W$4),0))*1.03</f>
        <v>14.42</v>
      </c>
      <c r="W16" s="105">
        <f>(ROUND(U16*(1+W$4),0))*1.03</f>
        <v>8.24</v>
      </c>
      <c r="X16" s="104"/>
      <c r="Y16" s="104">
        <f>(T16)*1.03</f>
        <v>11.6699</v>
      </c>
      <c r="Z16" s="105">
        <f>(T16)*1.03</f>
        <v>11.6699</v>
      </c>
      <c r="AA16" s="91">
        <f>T16-O16</f>
        <v>-1.7949999999999999</v>
      </c>
      <c r="AB16" s="38">
        <f>U16-$O16</f>
        <v>-6.9450000000000003</v>
      </c>
      <c r="AC16" s="38">
        <f>V16-O16</f>
        <v>1.2949999999999999</v>
      </c>
      <c r="AD16" s="38">
        <f t="shared" ref="AD16:AD19" si="4">W16-$O16</f>
        <v>-4.8849999999999998</v>
      </c>
    </row>
    <row r="17" spans="2:30" ht="18.75" customHeight="1">
      <c r="B17" s="135" t="s">
        <v>46</v>
      </c>
      <c r="C17" s="24"/>
      <c r="D17" s="24">
        <v>20</v>
      </c>
      <c r="E17" s="24"/>
      <c r="F17" s="24"/>
      <c r="G17" s="24"/>
      <c r="H17" s="24"/>
      <c r="I17" s="24"/>
      <c r="J17" s="24"/>
      <c r="K17" s="24"/>
      <c r="L17" s="24"/>
      <c r="M17" s="24"/>
      <c r="N17" s="24"/>
      <c r="O17" s="24">
        <f>AVERAGE(C17:N17)</f>
        <v>20</v>
      </c>
      <c r="P17" s="58"/>
      <c r="Q17" s="42"/>
      <c r="R17" s="42"/>
      <c r="S17" s="42"/>
      <c r="T17" s="109">
        <v>22.66</v>
      </c>
      <c r="U17" s="103">
        <v>20.6</v>
      </c>
      <c r="V17" s="109">
        <v>20.6</v>
      </c>
      <c r="W17" s="103">
        <v>20.6</v>
      </c>
      <c r="X17" s="102"/>
      <c r="Y17" s="102" t="s">
        <v>44</v>
      </c>
      <c r="Z17" s="103" t="s">
        <v>44</v>
      </c>
      <c r="AA17" s="91">
        <f>T17-$O17</f>
        <v>2.66</v>
      </c>
      <c r="AB17" s="38">
        <f>U17-$O17</f>
        <v>0.60000000000000142</v>
      </c>
      <c r="AC17" s="38">
        <f>V17-$O17</f>
        <v>0.60000000000000142</v>
      </c>
      <c r="AD17" s="38">
        <f t="shared" ref="AD17" si="5">W17-$O17</f>
        <v>0.60000000000000142</v>
      </c>
    </row>
    <row r="18" spans="2:30" ht="18.75" customHeight="1">
      <c r="B18" s="138" t="s">
        <v>47</v>
      </c>
      <c r="C18" s="20"/>
      <c r="D18" s="20"/>
      <c r="E18" s="20"/>
      <c r="F18" s="20"/>
      <c r="G18" s="20">
        <v>25</v>
      </c>
      <c r="H18" s="20"/>
      <c r="I18" s="20"/>
      <c r="J18" s="20"/>
      <c r="K18" s="20"/>
      <c r="L18" s="20"/>
      <c r="M18" s="20"/>
      <c r="N18" s="20"/>
      <c r="O18" s="20">
        <f t="shared" si="1"/>
        <v>25</v>
      </c>
      <c r="P18" s="56"/>
      <c r="Q18" s="57"/>
      <c r="R18" s="57"/>
      <c r="S18" s="57"/>
      <c r="T18" s="114">
        <v>29.87</v>
      </c>
      <c r="U18" s="105">
        <f>(ROUND(T18*(1-U$4),0))*1.03</f>
        <v>15.450000000000001</v>
      </c>
      <c r="V18" s="114">
        <f>(ROUND(T18*(1+W$4),0))*1.03</f>
        <v>38.11</v>
      </c>
      <c r="W18" s="105">
        <f>(ROUND(U18*(1+W$4),0))*1.03</f>
        <v>19.57</v>
      </c>
      <c r="X18" s="104"/>
      <c r="Y18" s="104">
        <f>(T18)*1.03</f>
        <v>30.766100000000002</v>
      </c>
      <c r="Z18" s="105">
        <f>(T18)*1.03</f>
        <v>30.766100000000002</v>
      </c>
      <c r="AA18" s="91">
        <f>T18-O18</f>
        <v>4.870000000000001</v>
      </c>
      <c r="AB18" s="38">
        <f>U18-$O18</f>
        <v>-9.5499999999999989</v>
      </c>
      <c r="AC18" s="38">
        <f>V18-O18</f>
        <v>13.11</v>
      </c>
      <c r="AD18" s="38">
        <f t="shared" si="4"/>
        <v>-5.43</v>
      </c>
    </row>
    <row r="19" spans="2:30" ht="18.75" customHeight="1">
      <c r="B19" s="135" t="s">
        <v>48</v>
      </c>
      <c r="C19" s="24"/>
      <c r="D19" s="24">
        <v>18.75</v>
      </c>
      <c r="E19" s="24"/>
      <c r="F19" s="24"/>
      <c r="G19" s="24"/>
      <c r="H19" s="24">
        <v>50</v>
      </c>
      <c r="I19" s="24"/>
      <c r="J19" s="24"/>
      <c r="K19" s="24"/>
      <c r="L19" s="24"/>
      <c r="M19" s="24"/>
      <c r="N19" s="24"/>
      <c r="O19" s="24">
        <f t="shared" si="1"/>
        <v>34.375</v>
      </c>
      <c r="P19" s="58"/>
      <c r="Q19" s="42"/>
      <c r="R19" s="42"/>
      <c r="S19" s="42"/>
      <c r="T19" s="109">
        <v>41.2</v>
      </c>
      <c r="U19" s="103">
        <f>(ROUND(T19*(1-U$4),0))*1.03</f>
        <v>21.63</v>
      </c>
      <c r="V19" s="109">
        <f>(ROUND(T19*(1+W$4),0))*1.03</f>
        <v>53.56</v>
      </c>
      <c r="W19" s="103">
        <f>(ROUND(U19*(1+W$4),0))*1.03</f>
        <v>27.810000000000002</v>
      </c>
      <c r="X19" s="102"/>
      <c r="Y19" s="102">
        <f>(T19)*1.03</f>
        <v>42.436000000000007</v>
      </c>
      <c r="Z19" s="103">
        <f>(T19)*1.03</f>
        <v>42.436000000000007</v>
      </c>
      <c r="AA19" s="91">
        <f>T19-O19</f>
        <v>6.8250000000000028</v>
      </c>
      <c r="AB19" s="38">
        <f>U19-$O19</f>
        <v>-12.745000000000001</v>
      </c>
      <c r="AC19" s="38">
        <f>V19-O19</f>
        <v>19.185000000000002</v>
      </c>
      <c r="AD19" s="38">
        <f t="shared" si="4"/>
        <v>-6.5649999999999977</v>
      </c>
    </row>
    <row r="20" spans="2:30" ht="18.75" customHeight="1">
      <c r="B20" s="138" t="s">
        <v>49</v>
      </c>
      <c r="C20" s="20"/>
      <c r="D20" s="20"/>
      <c r="E20" s="20"/>
      <c r="F20" s="20"/>
      <c r="G20" s="20"/>
      <c r="H20" s="20"/>
      <c r="I20" s="20"/>
      <c r="J20" s="20"/>
      <c r="K20" s="20"/>
      <c r="L20" s="20"/>
      <c r="M20" s="20"/>
      <c r="N20" s="20"/>
      <c r="O20" s="20"/>
      <c r="P20" s="56"/>
      <c r="Q20" s="57"/>
      <c r="R20" s="57"/>
      <c r="S20" s="57"/>
      <c r="T20" s="133" t="s">
        <v>50</v>
      </c>
      <c r="U20" s="105"/>
      <c r="V20" s="114"/>
      <c r="W20" s="105"/>
      <c r="X20" s="104"/>
      <c r="Y20" s="104"/>
      <c r="Z20" s="105"/>
      <c r="AA20" s="93"/>
      <c r="AB20" s="90"/>
      <c r="AC20" s="90"/>
      <c r="AD20" s="90"/>
    </row>
    <row r="21" spans="2:30" ht="18.75" customHeight="1">
      <c r="B21" s="135" t="s">
        <v>51</v>
      </c>
      <c r="C21" s="24"/>
      <c r="D21" s="24"/>
      <c r="E21" s="24"/>
      <c r="F21" s="24"/>
      <c r="G21" s="24"/>
      <c r="H21" s="24"/>
      <c r="I21" s="24"/>
      <c r="J21" s="24"/>
      <c r="K21" s="24"/>
      <c r="L21" s="24"/>
      <c r="M21" s="24"/>
      <c r="N21" s="24"/>
      <c r="O21" s="24"/>
      <c r="P21" s="58"/>
      <c r="Q21" s="42"/>
      <c r="R21" s="42"/>
      <c r="S21" s="42"/>
      <c r="T21" s="169" t="s">
        <v>50</v>
      </c>
      <c r="U21" s="103"/>
      <c r="V21" s="109"/>
      <c r="W21" s="103"/>
      <c r="X21" s="102"/>
      <c r="Y21" s="102"/>
      <c r="Z21" s="103"/>
      <c r="AA21" s="93"/>
      <c r="AB21" s="90"/>
      <c r="AC21" s="90"/>
      <c r="AD21" s="90"/>
    </row>
    <row r="22" spans="2:30" ht="18.75" customHeight="1">
      <c r="B22" s="139" t="s">
        <v>52</v>
      </c>
      <c r="C22" s="10"/>
      <c r="D22" s="10"/>
      <c r="E22" s="10"/>
      <c r="F22" s="10"/>
      <c r="G22" s="10"/>
      <c r="H22" s="10"/>
      <c r="I22" s="10"/>
      <c r="J22" s="10"/>
      <c r="K22" s="10"/>
      <c r="L22" s="10"/>
      <c r="M22" s="10"/>
      <c r="N22" s="10"/>
      <c r="O22" s="10"/>
      <c r="P22" s="10"/>
      <c r="Q22" s="10"/>
      <c r="R22" s="10"/>
      <c r="S22" s="10"/>
      <c r="T22" s="116"/>
      <c r="U22" s="116"/>
      <c r="V22" s="116"/>
      <c r="W22" s="116"/>
      <c r="X22" s="116"/>
      <c r="Y22" s="116"/>
      <c r="Z22" s="116"/>
      <c r="AA22" s="33"/>
      <c r="AB22" s="33"/>
      <c r="AC22" s="33"/>
      <c r="AD22" s="33"/>
    </row>
    <row r="23" spans="2:30" ht="18.75" customHeight="1">
      <c r="B23" s="135" t="s">
        <v>53</v>
      </c>
      <c r="C23" s="8">
        <v>150</v>
      </c>
      <c r="D23" s="8">
        <v>80</v>
      </c>
      <c r="E23" s="8">
        <v>100</v>
      </c>
      <c r="F23" s="8"/>
      <c r="G23" s="8"/>
      <c r="H23" s="8">
        <v>200</v>
      </c>
      <c r="I23" s="8"/>
      <c r="J23" s="8">
        <v>187.5</v>
      </c>
      <c r="K23" s="8">
        <v>125</v>
      </c>
      <c r="L23" s="8">
        <v>58.75</v>
      </c>
      <c r="M23" s="8"/>
      <c r="N23" s="8"/>
      <c r="O23" s="8">
        <f>AVERAGE(C23:N23)</f>
        <v>128.75</v>
      </c>
      <c r="P23" s="51"/>
      <c r="Q23" s="52">
        <v>150</v>
      </c>
      <c r="R23" s="52"/>
      <c r="S23" s="52"/>
      <c r="T23" s="109">
        <v>169.95000000000002</v>
      </c>
      <c r="U23" s="103">
        <f>(ROUND(T23*(1-U$4),0))*1.03</f>
        <v>87.55</v>
      </c>
      <c r="V23" s="109">
        <f>(ROUND(T23*(1+W$4),0))*1.03</f>
        <v>218.36</v>
      </c>
      <c r="W23" s="103">
        <f>(ROUND(U23*(1+W$4),0))*1.03</f>
        <v>112.27</v>
      </c>
      <c r="X23" s="102"/>
      <c r="Y23" s="102">
        <f>(T23)*1.03</f>
        <v>175.04850000000002</v>
      </c>
      <c r="Z23" s="103">
        <f>(T23)*1.03</f>
        <v>175.04850000000002</v>
      </c>
      <c r="AA23" s="91">
        <f>T23-O23</f>
        <v>41.200000000000017</v>
      </c>
      <c r="AB23" s="38">
        <f>U23-O23</f>
        <v>-41.2</v>
      </c>
      <c r="AC23" s="38">
        <f>V23-O23</f>
        <v>89.610000000000014</v>
      </c>
      <c r="AD23" s="38">
        <f t="shared" ref="AD23:AD24" si="6">W23-$O23</f>
        <v>-16.480000000000004</v>
      </c>
    </row>
    <row r="24" spans="2:30" ht="18.75" customHeight="1">
      <c r="B24" s="135" t="s">
        <v>54</v>
      </c>
      <c r="C24" s="8">
        <v>200</v>
      </c>
      <c r="D24" s="8">
        <v>110</v>
      </c>
      <c r="E24" s="8"/>
      <c r="F24" s="8"/>
      <c r="G24" s="8"/>
      <c r="H24" s="8">
        <v>200</v>
      </c>
      <c r="I24" s="8"/>
      <c r="J24" s="8">
        <v>240</v>
      </c>
      <c r="K24" s="8">
        <v>175</v>
      </c>
      <c r="L24" s="8">
        <v>33.75</v>
      </c>
      <c r="M24" s="8"/>
      <c r="N24" s="8"/>
      <c r="O24" s="8">
        <f>AVERAGE(C24:N24)</f>
        <v>159.79166666666666</v>
      </c>
      <c r="P24" s="51"/>
      <c r="Q24" s="52"/>
      <c r="R24" s="52"/>
      <c r="S24" s="52"/>
      <c r="T24" s="117">
        <v>226.6</v>
      </c>
      <c r="U24" s="103">
        <f>(ROUND(T24*(1-U$4),0))*1.03</f>
        <v>116.39</v>
      </c>
      <c r="V24" s="109">
        <f>(ROUND(T24*(1+W$4),0))*1.03</f>
        <v>291.49</v>
      </c>
      <c r="W24" s="103">
        <f>(ROUND(U24*(1+W$4),0))*1.03</f>
        <v>149.35</v>
      </c>
      <c r="X24" s="102"/>
      <c r="Y24" s="102">
        <f>(T24)*1.03</f>
        <v>233.398</v>
      </c>
      <c r="Z24" s="103">
        <f>(T24)*1.03</f>
        <v>233.398</v>
      </c>
      <c r="AA24" s="91">
        <f>T24-O24</f>
        <v>66.808333333333337</v>
      </c>
      <c r="AB24" s="38">
        <f>U24-O24</f>
        <v>-43.401666666666657</v>
      </c>
      <c r="AC24" s="38">
        <f>V24-O24</f>
        <v>131.69833333333335</v>
      </c>
      <c r="AD24" s="38">
        <f t="shared" si="6"/>
        <v>-10.441666666666663</v>
      </c>
    </row>
    <row r="25" spans="2:30" ht="18.75" customHeight="1">
      <c r="B25" s="140" t="s">
        <v>55</v>
      </c>
      <c r="C25" s="11"/>
      <c r="D25" s="11"/>
      <c r="E25" s="11"/>
      <c r="F25" s="11"/>
      <c r="G25" s="11"/>
      <c r="H25" s="11"/>
      <c r="I25" s="11"/>
      <c r="J25" s="11"/>
      <c r="K25" s="11"/>
      <c r="L25" s="11"/>
      <c r="M25" s="11"/>
      <c r="N25" s="11"/>
      <c r="O25" s="11"/>
      <c r="P25" s="11"/>
      <c r="Q25" s="11"/>
      <c r="R25" s="11"/>
      <c r="S25" s="11"/>
      <c r="T25" s="118"/>
      <c r="U25" s="118"/>
      <c r="V25" s="118"/>
      <c r="W25" s="118"/>
      <c r="X25" s="118"/>
      <c r="Y25" s="118"/>
      <c r="Z25" s="118"/>
      <c r="AA25" s="34"/>
      <c r="AB25" s="34"/>
      <c r="AC25" s="34"/>
      <c r="AD25" s="34"/>
    </row>
    <row r="26" spans="2:30" ht="18.75" customHeight="1">
      <c r="B26" s="135" t="s">
        <v>56</v>
      </c>
      <c r="C26" s="8"/>
      <c r="D26" s="8"/>
      <c r="E26" s="8"/>
      <c r="F26" s="8"/>
      <c r="G26" s="8"/>
      <c r="H26" s="8"/>
      <c r="I26" s="8"/>
      <c r="J26" s="8">
        <v>60</v>
      </c>
      <c r="K26" s="8"/>
      <c r="L26" s="8">
        <v>25</v>
      </c>
      <c r="M26" s="8"/>
      <c r="N26" s="8"/>
      <c r="O26" s="8">
        <f t="shared" ref="O26:O32" si="7">AVERAGE(C26:N26)</f>
        <v>42.5</v>
      </c>
      <c r="P26" s="51"/>
      <c r="Q26" s="52"/>
      <c r="R26" s="52"/>
      <c r="S26" s="52"/>
      <c r="T26" s="109">
        <v>49.44</v>
      </c>
      <c r="U26" s="103">
        <f t="shared" ref="U26:U32" si="8">(ROUND(T26*(1-U$4),0))*1.03</f>
        <v>25.75</v>
      </c>
      <c r="V26" s="109">
        <f t="shared" ref="V26:V32" si="9">(ROUND(T26*(1+W$4),0))*1.03</f>
        <v>63.86</v>
      </c>
      <c r="W26" s="103">
        <f t="shared" ref="W26:W32" si="10">(ROUND(U26*(1+W$4),0))*1.03</f>
        <v>32.96</v>
      </c>
      <c r="X26" s="102"/>
      <c r="Y26" s="102">
        <f t="shared" ref="Y26:Y32" si="11">(T26)*1.03</f>
        <v>50.923200000000001</v>
      </c>
      <c r="Z26" s="103">
        <f t="shared" ref="Z26:Z32" si="12">(T26)*1.03</f>
        <v>50.923200000000001</v>
      </c>
      <c r="AA26" s="91">
        <f t="shared" ref="AA26:AA32" si="13">T26-O26</f>
        <v>6.9399999999999977</v>
      </c>
      <c r="AB26" s="38">
        <f t="shared" ref="AB26:AB32" si="14">U26-O26</f>
        <v>-16.75</v>
      </c>
      <c r="AC26" s="38">
        <f t="shared" ref="AC26:AC32" si="15">V26-O26</f>
        <v>21.36</v>
      </c>
      <c r="AD26" s="38">
        <f t="shared" ref="AD26:AD32" si="16">W26-$O26</f>
        <v>-9.5399999999999991</v>
      </c>
    </row>
    <row r="27" spans="2:30" ht="18.75" customHeight="1">
      <c r="B27" s="141" t="s">
        <v>57</v>
      </c>
      <c r="C27" s="18">
        <v>70</v>
      </c>
      <c r="D27" s="18"/>
      <c r="E27" s="18"/>
      <c r="F27" s="18"/>
      <c r="G27" s="18">
        <v>45</v>
      </c>
      <c r="H27" s="18">
        <v>30</v>
      </c>
      <c r="I27" s="18"/>
      <c r="J27" s="18"/>
      <c r="K27" s="18"/>
      <c r="L27" s="18"/>
      <c r="M27" s="18"/>
      <c r="N27" s="18"/>
      <c r="O27" s="18">
        <f t="shared" si="7"/>
        <v>48.333333333333336</v>
      </c>
      <c r="P27" s="61"/>
      <c r="Q27" s="62">
        <v>30</v>
      </c>
      <c r="R27" s="62"/>
      <c r="S27" s="62"/>
      <c r="T27" s="119">
        <v>56.65</v>
      </c>
      <c r="U27" s="107">
        <f t="shared" si="8"/>
        <v>28.84</v>
      </c>
      <c r="V27" s="119">
        <f t="shared" si="9"/>
        <v>73.13</v>
      </c>
      <c r="W27" s="107">
        <f t="shared" si="10"/>
        <v>37.08</v>
      </c>
      <c r="X27" s="106"/>
      <c r="Y27" s="106">
        <f t="shared" si="11"/>
        <v>58.349499999999999</v>
      </c>
      <c r="Z27" s="107">
        <f t="shared" si="12"/>
        <v>58.349499999999999</v>
      </c>
      <c r="AA27" s="91">
        <f t="shared" si="13"/>
        <v>8.3166666666666629</v>
      </c>
      <c r="AB27" s="38">
        <f t="shared" si="14"/>
        <v>-19.493333333333336</v>
      </c>
      <c r="AC27" s="38">
        <f t="shared" si="15"/>
        <v>24.79666666666666</v>
      </c>
      <c r="AD27" s="38">
        <f t="shared" si="16"/>
        <v>-11.253333333333337</v>
      </c>
    </row>
    <row r="28" spans="2:30" ht="18.75" customHeight="1">
      <c r="B28" s="135" t="s">
        <v>58</v>
      </c>
      <c r="C28" s="8">
        <v>80</v>
      </c>
      <c r="D28" s="8"/>
      <c r="E28" s="8"/>
      <c r="F28" s="8"/>
      <c r="G28" s="8"/>
      <c r="H28" s="8"/>
      <c r="I28" s="8"/>
      <c r="J28" s="8"/>
      <c r="K28" s="8"/>
      <c r="L28" s="8"/>
      <c r="M28" s="8"/>
      <c r="N28" s="8"/>
      <c r="O28" s="8">
        <f t="shared" si="7"/>
        <v>80</v>
      </c>
      <c r="P28" s="51"/>
      <c r="Q28" s="52"/>
      <c r="R28" s="52"/>
      <c r="S28" s="52"/>
      <c r="T28" s="109">
        <v>90.64</v>
      </c>
      <c r="U28" s="103">
        <f t="shared" si="8"/>
        <v>46.35</v>
      </c>
      <c r="V28" s="109">
        <f t="shared" si="9"/>
        <v>116.39</v>
      </c>
      <c r="W28" s="103">
        <f t="shared" si="10"/>
        <v>59.74</v>
      </c>
      <c r="X28" s="102"/>
      <c r="Y28" s="102">
        <f t="shared" si="11"/>
        <v>93.359200000000001</v>
      </c>
      <c r="Z28" s="103">
        <f t="shared" si="12"/>
        <v>93.359200000000001</v>
      </c>
      <c r="AA28" s="91">
        <f t="shared" si="13"/>
        <v>10.64</v>
      </c>
      <c r="AB28" s="38">
        <f t="shared" si="14"/>
        <v>-33.65</v>
      </c>
      <c r="AC28" s="38">
        <f t="shared" si="15"/>
        <v>36.39</v>
      </c>
      <c r="AD28" s="38">
        <f t="shared" si="16"/>
        <v>-20.259999999999998</v>
      </c>
    </row>
    <row r="29" spans="2:30" ht="18.75" customHeight="1">
      <c r="B29" s="141" t="s">
        <v>59</v>
      </c>
      <c r="C29" s="18">
        <v>20</v>
      </c>
      <c r="D29" s="18"/>
      <c r="E29" s="18"/>
      <c r="F29" s="18"/>
      <c r="G29" s="18"/>
      <c r="H29" s="18">
        <v>25</v>
      </c>
      <c r="I29" s="18"/>
      <c r="J29" s="18"/>
      <c r="K29" s="18"/>
      <c r="L29" s="18"/>
      <c r="M29" s="18"/>
      <c r="N29" s="18"/>
      <c r="O29" s="18">
        <f t="shared" si="7"/>
        <v>22.5</v>
      </c>
      <c r="P29" s="61"/>
      <c r="Q29" s="62">
        <v>30</v>
      </c>
      <c r="R29" s="62"/>
      <c r="S29" s="62"/>
      <c r="T29" s="119">
        <v>26.78</v>
      </c>
      <c r="U29" s="107">
        <f t="shared" si="8"/>
        <v>13.39</v>
      </c>
      <c r="V29" s="119">
        <f t="shared" si="9"/>
        <v>33.99</v>
      </c>
      <c r="W29" s="107">
        <f t="shared" si="10"/>
        <v>17.510000000000002</v>
      </c>
      <c r="X29" s="106"/>
      <c r="Y29" s="106">
        <f t="shared" si="11"/>
        <v>27.583400000000001</v>
      </c>
      <c r="Z29" s="107">
        <f t="shared" si="12"/>
        <v>27.583400000000001</v>
      </c>
      <c r="AA29" s="91">
        <f t="shared" si="13"/>
        <v>4.2800000000000011</v>
      </c>
      <c r="AB29" s="38">
        <f t="shared" si="14"/>
        <v>-9.11</v>
      </c>
      <c r="AC29" s="38">
        <f t="shared" si="15"/>
        <v>11.490000000000002</v>
      </c>
      <c r="AD29" s="38">
        <f t="shared" si="16"/>
        <v>-4.9899999999999984</v>
      </c>
    </row>
    <row r="30" spans="2:30" ht="18.75" customHeight="1">
      <c r="B30" s="135" t="s">
        <v>60</v>
      </c>
      <c r="C30" s="17"/>
      <c r="D30" s="8"/>
      <c r="E30" s="8"/>
      <c r="F30" s="8"/>
      <c r="G30" s="8"/>
      <c r="H30" s="8">
        <v>60</v>
      </c>
      <c r="I30" s="8"/>
      <c r="J30" s="8">
        <v>60</v>
      </c>
      <c r="K30" s="8">
        <v>40</v>
      </c>
      <c r="L30" s="8"/>
      <c r="M30" s="8"/>
      <c r="N30" s="8"/>
      <c r="O30" s="8">
        <f t="shared" si="7"/>
        <v>53.333333333333336</v>
      </c>
      <c r="P30" s="51"/>
      <c r="Q30" s="52"/>
      <c r="R30" s="52"/>
      <c r="S30" s="52"/>
      <c r="T30" s="109">
        <v>60.77</v>
      </c>
      <c r="U30" s="103">
        <f t="shared" si="8"/>
        <v>30.900000000000002</v>
      </c>
      <c r="V30" s="109">
        <f t="shared" si="9"/>
        <v>78.28</v>
      </c>
      <c r="W30" s="103">
        <f t="shared" si="10"/>
        <v>40.17</v>
      </c>
      <c r="X30" s="102"/>
      <c r="Y30" s="102">
        <f t="shared" si="11"/>
        <v>62.593100000000007</v>
      </c>
      <c r="Z30" s="103">
        <f t="shared" si="12"/>
        <v>62.593100000000007</v>
      </c>
      <c r="AA30" s="91">
        <f t="shared" si="13"/>
        <v>7.4366666666666674</v>
      </c>
      <c r="AB30" s="38">
        <f t="shared" si="14"/>
        <v>-22.433333333333334</v>
      </c>
      <c r="AC30" s="38">
        <f t="shared" si="15"/>
        <v>24.946666666666665</v>
      </c>
      <c r="AD30" s="38">
        <f t="shared" si="16"/>
        <v>-13.163333333333334</v>
      </c>
    </row>
    <row r="31" spans="2:30" ht="18.75" customHeight="1">
      <c r="B31" s="141" t="s">
        <v>61</v>
      </c>
      <c r="C31" s="18"/>
      <c r="D31" s="18"/>
      <c r="E31" s="18"/>
      <c r="F31" s="18"/>
      <c r="G31" s="18"/>
      <c r="H31" s="18">
        <v>50</v>
      </c>
      <c r="I31" s="18"/>
      <c r="J31" s="18"/>
      <c r="K31" s="18"/>
      <c r="L31" s="18"/>
      <c r="M31" s="18"/>
      <c r="N31" s="18"/>
      <c r="O31" s="18">
        <f t="shared" si="7"/>
        <v>50</v>
      </c>
      <c r="P31" s="61"/>
      <c r="Q31" s="62"/>
      <c r="R31" s="62"/>
      <c r="S31" s="62"/>
      <c r="T31" s="119">
        <v>56.65</v>
      </c>
      <c r="U31" s="107">
        <f t="shared" si="8"/>
        <v>28.84</v>
      </c>
      <c r="V31" s="119">
        <f t="shared" si="9"/>
        <v>73.13</v>
      </c>
      <c r="W31" s="107">
        <f t="shared" si="10"/>
        <v>37.08</v>
      </c>
      <c r="X31" s="106"/>
      <c r="Y31" s="106">
        <f t="shared" si="11"/>
        <v>58.349499999999999</v>
      </c>
      <c r="Z31" s="107">
        <f t="shared" si="12"/>
        <v>58.349499999999999</v>
      </c>
      <c r="AA31" s="91">
        <f t="shared" si="13"/>
        <v>6.6499999999999986</v>
      </c>
      <c r="AB31" s="38">
        <f t="shared" si="14"/>
        <v>-21.16</v>
      </c>
      <c r="AC31" s="38">
        <f t="shared" si="15"/>
        <v>23.129999999999995</v>
      </c>
      <c r="AD31" s="38">
        <f t="shared" si="16"/>
        <v>-12.920000000000002</v>
      </c>
    </row>
    <row r="32" spans="2:30" ht="18.75" customHeight="1">
      <c r="B32" s="135" t="s">
        <v>62</v>
      </c>
      <c r="C32" s="8">
        <v>50</v>
      </c>
      <c r="D32" s="8">
        <v>40</v>
      </c>
      <c r="E32" s="8"/>
      <c r="F32" s="8"/>
      <c r="G32" s="8">
        <v>45</v>
      </c>
      <c r="H32" s="8"/>
      <c r="I32" s="8"/>
      <c r="J32" s="8">
        <v>250</v>
      </c>
      <c r="K32" s="8"/>
      <c r="L32" s="8"/>
      <c r="M32" s="8"/>
      <c r="N32" s="8"/>
      <c r="O32" s="8">
        <f t="shared" si="7"/>
        <v>96.25</v>
      </c>
      <c r="P32" s="51"/>
      <c r="Q32" s="52">
        <v>30</v>
      </c>
      <c r="R32" s="52"/>
      <c r="S32" s="52"/>
      <c r="T32" s="109">
        <v>56.65</v>
      </c>
      <c r="U32" s="103">
        <f t="shared" si="8"/>
        <v>28.84</v>
      </c>
      <c r="V32" s="109">
        <f t="shared" si="9"/>
        <v>73.13</v>
      </c>
      <c r="W32" s="103">
        <f t="shared" si="10"/>
        <v>37.08</v>
      </c>
      <c r="X32" s="102"/>
      <c r="Y32" s="102">
        <f t="shared" si="11"/>
        <v>58.349499999999999</v>
      </c>
      <c r="Z32" s="103">
        <f t="shared" si="12"/>
        <v>58.349499999999999</v>
      </c>
      <c r="AA32" s="91">
        <f t="shared" si="13"/>
        <v>-39.6</v>
      </c>
      <c r="AB32" s="38">
        <f t="shared" si="14"/>
        <v>-67.41</v>
      </c>
      <c r="AC32" s="38">
        <f t="shared" si="15"/>
        <v>-23.120000000000005</v>
      </c>
      <c r="AD32" s="38">
        <f t="shared" si="16"/>
        <v>-59.17</v>
      </c>
    </row>
    <row r="33" spans="2:30" ht="18" customHeight="1">
      <c r="B33" s="142" t="s">
        <v>63</v>
      </c>
      <c r="C33" s="12"/>
      <c r="D33" s="12"/>
      <c r="E33" s="12"/>
      <c r="F33" s="12"/>
      <c r="G33" s="12"/>
      <c r="H33" s="12"/>
      <c r="I33" s="12"/>
      <c r="J33" s="12"/>
      <c r="K33" s="12"/>
      <c r="L33" s="12"/>
      <c r="M33" s="12"/>
      <c r="N33" s="12"/>
      <c r="O33" s="12"/>
      <c r="P33" s="12"/>
      <c r="Q33" s="12"/>
      <c r="R33" s="12"/>
      <c r="S33" s="12"/>
      <c r="T33" s="120"/>
      <c r="U33" s="120"/>
      <c r="V33" s="120"/>
      <c r="W33" s="120"/>
      <c r="X33" s="120"/>
      <c r="Y33" s="120"/>
      <c r="Z33" s="120"/>
      <c r="AA33" s="35"/>
      <c r="AB33" s="35"/>
      <c r="AC33" s="35"/>
      <c r="AD33" s="35"/>
    </row>
    <row r="34" spans="2:30" ht="18" customHeight="1">
      <c r="B34" s="143" t="s">
        <v>64</v>
      </c>
      <c r="C34" s="8">
        <v>75</v>
      </c>
      <c r="D34" s="8">
        <v>20</v>
      </c>
      <c r="E34" s="8">
        <v>40</v>
      </c>
      <c r="F34" s="8">
        <v>40</v>
      </c>
      <c r="G34" s="8">
        <v>25</v>
      </c>
      <c r="H34" s="8">
        <v>50</v>
      </c>
      <c r="I34" s="8">
        <v>30</v>
      </c>
      <c r="J34" s="8">
        <v>16.25</v>
      </c>
      <c r="K34" s="8">
        <v>30</v>
      </c>
      <c r="L34" s="8">
        <v>36.25</v>
      </c>
      <c r="M34" s="8"/>
      <c r="N34" s="8">
        <v>6.25</v>
      </c>
      <c r="O34" s="8">
        <f t="shared" ref="O34:O40" si="17">AVERAGE(C34:N34)</f>
        <v>33.522727272727273</v>
      </c>
      <c r="P34" s="51"/>
      <c r="Q34" s="52">
        <v>10</v>
      </c>
      <c r="R34" s="52">
        <v>250</v>
      </c>
      <c r="S34" s="52">
        <v>200</v>
      </c>
      <c r="T34" s="109">
        <v>45.32</v>
      </c>
      <c r="U34" s="103">
        <f t="shared" ref="U34:U40" si="18">(ROUND(T34*(1-U$4),0))*1.03</f>
        <v>23.69</v>
      </c>
      <c r="V34" s="109">
        <f t="shared" ref="V34:V40" si="19">(ROUND(T34*(1+W$4),0))*1.03</f>
        <v>58.71</v>
      </c>
      <c r="W34" s="103">
        <f t="shared" ref="W34:W40" si="20">(ROUND(U34*(1+W$4),0))*1.03</f>
        <v>30.900000000000002</v>
      </c>
      <c r="X34" s="102">
        <f t="shared" ref="X34:X40" si="21">(T34*8)*1.03</f>
        <v>373.43680000000001</v>
      </c>
      <c r="Y34" s="102">
        <f t="shared" ref="Y34:Y40" si="22">(T34)*1.03</f>
        <v>46.679600000000001</v>
      </c>
      <c r="Z34" s="103">
        <f t="shared" ref="Z34:Z40" si="23">(T34)*1.03</f>
        <v>46.679600000000001</v>
      </c>
      <c r="AA34" s="91">
        <f t="shared" ref="AA34:AA40" si="24">T34-O34</f>
        <v>11.797272727272727</v>
      </c>
      <c r="AB34" s="38">
        <f t="shared" ref="AB34:AB40" si="25">U34-O34</f>
        <v>-9.8327272727272721</v>
      </c>
      <c r="AC34" s="38">
        <f t="shared" ref="AC34:AC40" si="26">V34-O34</f>
        <v>25.187272727272727</v>
      </c>
      <c r="AD34" s="38">
        <f t="shared" ref="AD34:AD38" si="27">W34-$O34</f>
        <v>-2.6227272727272712</v>
      </c>
    </row>
    <row r="35" spans="2:30" ht="18.75" customHeight="1">
      <c r="B35" s="144" t="s">
        <v>65</v>
      </c>
      <c r="C35" s="21">
        <v>75</v>
      </c>
      <c r="D35" s="21">
        <v>40</v>
      </c>
      <c r="E35" s="21">
        <v>40</v>
      </c>
      <c r="F35" s="21">
        <v>40</v>
      </c>
      <c r="G35" s="21">
        <v>25</v>
      </c>
      <c r="H35" s="21">
        <v>50</v>
      </c>
      <c r="I35" s="21">
        <v>30</v>
      </c>
      <c r="J35" s="21">
        <v>25</v>
      </c>
      <c r="K35" s="21">
        <v>30</v>
      </c>
      <c r="L35" s="21"/>
      <c r="M35" s="21">
        <v>25</v>
      </c>
      <c r="N35" s="21"/>
      <c r="O35" s="21">
        <f t="shared" si="17"/>
        <v>38</v>
      </c>
      <c r="P35" s="63">
        <v>400</v>
      </c>
      <c r="Q35" s="64"/>
      <c r="R35" s="64"/>
      <c r="S35" s="64"/>
      <c r="T35" s="121">
        <v>56.65</v>
      </c>
      <c r="U35" s="122">
        <f t="shared" si="18"/>
        <v>28.84</v>
      </c>
      <c r="V35" s="121">
        <f t="shared" si="19"/>
        <v>73.13</v>
      </c>
      <c r="W35" s="122">
        <f t="shared" si="20"/>
        <v>37.08</v>
      </c>
      <c r="X35" s="123">
        <f t="shared" si="21"/>
        <v>466.79599999999999</v>
      </c>
      <c r="Y35" s="123">
        <f t="shared" si="22"/>
        <v>58.349499999999999</v>
      </c>
      <c r="Z35" s="122">
        <f t="shared" si="23"/>
        <v>58.349499999999999</v>
      </c>
      <c r="AA35" s="91">
        <f t="shared" si="24"/>
        <v>18.649999999999999</v>
      </c>
      <c r="AB35" s="38">
        <f t="shared" si="25"/>
        <v>-9.16</v>
      </c>
      <c r="AC35" s="38">
        <f t="shared" si="26"/>
        <v>35.129999999999995</v>
      </c>
      <c r="AD35" s="38">
        <f t="shared" si="27"/>
        <v>-0.92000000000000171</v>
      </c>
    </row>
    <row r="36" spans="2:30" ht="18.75" customHeight="1">
      <c r="B36" s="135" t="s">
        <v>66</v>
      </c>
      <c r="C36" s="8">
        <v>100</v>
      </c>
      <c r="D36" s="8">
        <v>40</v>
      </c>
      <c r="E36" s="8">
        <v>75</v>
      </c>
      <c r="F36" s="8">
        <v>40</v>
      </c>
      <c r="G36" s="8">
        <v>60</v>
      </c>
      <c r="H36" s="8">
        <v>80</v>
      </c>
      <c r="I36" s="8">
        <v>40</v>
      </c>
      <c r="J36" s="8">
        <v>100</v>
      </c>
      <c r="K36" s="8">
        <v>30</v>
      </c>
      <c r="L36" s="8">
        <v>45</v>
      </c>
      <c r="M36" s="8">
        <v>60</v>
      </c>
      <c r="N36" s="8">
        <v>12.5</v>
      </c>
      <c r="O36" s="8">
        <f t="shared" si="17"/>
        <v>56.875</v>
      </c>
      <c r="P36" s="51">
        <v>600</v>
      </c>
      <c r="Q36" s="52"/>
      <c r="R36" s="52">
        <v>700</v>
      </c>
      <c r="S36" s="52">
        <v>400</v>
      </c>
      <c r="T36" s="109">
        <v>65.92</v>
      </c>
      <c r="U36" s="103">
        <f t="shared" si="18"/>
        <v>33.99</v>
      </c>
      <c r="V36" s="109">
        <f t="shared" si="19"/>
        <v>84.460000000000008</v>
      </c>
      <c r="W36" s="103">
        <f t="shared" si="20"/>
        <v>43.26</v>
      </c>
      <c r="X36" s="102">
        <f t="shared" si="21"/>
        <v>543.18079999999998</v>
      </c>
      <c r="Y36" s="102">
        <f t="shared" si="22"/>
        <v>67.897599999999997</v>
      </c>
      <c r="Z36" s="103">
        <f t="shared" si="23"/>
        <v>67.897599999999997</v>
      </c>
      <c r="AA36" s="91">
        <f t="shared" si="24"/>
        <v>9.0450000000000017</v>
      </c>
      <c r="AB36" s="38">
        <f t="shared" si="25"/>
        <v>-22.884999999999998</v>
      </c>
      <c r="AC36" s="38">
        <f t="shared" si="26"/>
        <v>27.585000000000008</v>
      </c>
      <c r="AD36" s="38">
        <f t="shared" si="27"/>
        <v>-13.615000000000002</v>
      </c>
    </row>
    <row r="37" spans="2:30" ht="18.75" customHeight="1">
      <c r="B37" s="145" t="s">
        <v>67</v>
      </c>
      <c r="C37" s="21">
        <v>100</v>
      </c>
      <c r="D37" s="21">
        <v>65</v>
      </c>
      <c r="E37" s="21">
        <v>75</v>
      </c>
      <c r="F37" s="21"/>
      <c r="G37" s="21">
        <v>45</v>
      </c>
      <c r="H37" s="21">
        <v>50</v>
      </c>
      <c r="I37" s="21">
        <v>30</v>
      </c>
      <c r="J37" s="21"/>
      <c r="K37" s="21">
        <v>55</v>
      </c>
      <c r="L37" s="21">
        <v>37.5</v>
      </c>
      <c r="M37" s="21">
        <v>25</v>
      </c>
      <c r="N37" s="21"/>
      <c r="O37" s="21">
        <f t="shared" si="17"/>
        <v>53.611111111111114</v>
      </c>
      <c r="P37" s="63"/>
      <c r="Q37" s="64"/>
      <c r="R37" s="64"/>
      <c r="S37" s="64"/>
      <c r="T37" s="121">
        <v>67.98</v>
      </c>
      <c r="U37" s="122">
        <f t="shared" si="18"/>
        <v>35.020000000000003</v>
      </c>
      <c r="V37" s="121">
        <f t="shared" si="19"/>
        <v>87.55</v>
      </c>
      <c r="W37" s="122">
        <f t="shared" si="20"/>
        <v>45.32</v>
      </c>
      <c r="X37" s="123">
        <f t="shared" si="21"/>
        <v>560.15520000000004</v>
      </c>
      <c r="Y37" s="123">
        <f t="shared" si="22"/>
        <v>70.019400000000005</v>
      </c>
      <c r="Z37" s="122">
        <f t="shared" si="23"/>
        <v>70.019400000000005</v>
      </c>
      <c r="AA37" s="91">
        <f t="shared" si="24"/>
        <v>14.36888888888889</v>
      </c>
      <c r="AB37" s="38">
        <f t="shared" si="25"/>
        <v>-18.591111111111111</v>
      </c>
      <c r="AC37" s="38">
        <f t="shared" si="26"/>
        <v>33.938888888888883</v>
      </c>
      <c r="AD37" s="38">
        <f t="shared" si="27"/>
        <v>-8.291111111111114</v>
      </c>
    </row>
    <row r="38" spans="2:30" ht="18.75" customHeight="1">
      <c r="B38" s="135" t="s">
        <v>68</v>
      </c>
      <c r="C38" s="8">
        <v>120</v>
      </c>
      <c r="D38" s="8">
        <v>85</v>
      </c>
      <c r="E38" s="8">
        <v>100</v>
      </c>
      <c r="F38" s="8">
        <v>100</v>
      </c>
      <c r="G38" s="8"/>
      <c r="H38" s="8">
        <v>80</v>
      </c>
      <c r="I38" s="8"/>
      <c r="J38" s="8">
        <v>150</v>
      </c>
      <c r="K38" s="8"/>
      <c r="L38" s="8">
        <v>50</v>
      </c>
      <c r="M38" s="8">
        <v>75</v>
      </c>
      <c r="N38" s="8"/>
      <c r="O38" s="8">
        <f t="shared" si="17"/>
        <v>95</v>
      </c>
      <c r="P38" s="51"/>
      <c r="Q38" s="52"/>
      <c r="R38" s="52"/>
      <c r="S38" s="52"/>
      <c r="T38" s="109">
        <v>113.3</v>
      </c>
      <c r="U38" s="103">
        <f t="shared" si="18"/>
        <v>58.71</v>
      </c>
      <c r="V38" s="109">
        <f t="shared" si="19"/>
        <v>146.26</v>
      </c>
      <c r="W38" s="103">
        <f t="shared" si="20"/>
        <v>75.19</v>
      </c>
      <c r="X38" s="102">
        <f t="shared" si="21"/>
        <v>933.59199999999998</v>
      </c>
      <c r="Y38" s="102">
        <f t="shared" si="22"/>
        <v>116.699</v>
      </c>
      <c r="Z38" s="103">
        <f t="shared" si="23"/>
        <v>116.699</v>
      </c>
      <c r="AA38" s="91">
        <f t="shared" si="24"/>
        <v>18.299999999999997</v>
      </c>
      <c r="AB38" s="38">
        <f t="shared" si="25"/>
        <v>-36.29</v>
      </c>
      <c r="AC38" s="38">
        <f t="shared" si="26"/>
        <v>51.259999999999991</v>
      </c>
      <c r="AD38" s="38">
        <f t="shared" si="27"/>
        <v>-19.810000000000002</v>
      </c>
    </row>
    <row r="39" spans="2:30" ht="18.75" customHeight="1">
      <c r="B39" s="145" t="s">
        <v>69</v>
      </c>
      <c r="C39" s="21">
        <v>100</v>
      </c>
      <c r="D39" s="21"/>
      <c r="E39" s="21"/>
      <c r="F39" s="21"/>
      <c r="G39" s="21"/>
      <c r="H39" s="21"/>
      <c r="I39" s="21"/>
      <c r="J39" s="21"/>
      <c r="K39" s="21"/>
      <c r="L39" s="21"/>
      <c r="M39" s="21"/>
      <c r="N39" s="21"/>
      <c r="O39" s="21">
        <f t="shared" si="17"/>
        <v>100</v>
      </c>
      <c r="P39" s="63"/>
      <c r="Q39" s="64"/>
      <c r="R39" s="64"/>
      <c r="S39" s="64"/>
      <c r="T39" s="121">
        <v>113.3</v>
      </c>
      <c r="U39" s="122">
        <f t="shared" si="18"/>
        <v>58.71</v>
      </c>
      <c r="V39" s="121">
        <f t="shared" si="19"/>
        <v>146.26</v>
      </c>
      <c r="W39" s="122">
        <f t="shared" si="20"/>
        <v>75.19</v>
      </c>
      <c r="X39" s="123">
        <f t="shared" si="21"/>
        <v>933.59199999999998</v>
      </c>
      <c r="Y39" s="123">
        <f t="shared" si="22"/>
        <v>116.699</v>
      </c>
      <c r="Z39" s="122">
        <f t="shared" si="23"/>
        <v>116.699</v>
      </c>
      <c r="AA39" s="91">
        <f t="shared" si="24"/>
        <v>13.299999999999997</v>
      </c>
      <c r="AB39" s="38">
        <f t="shared" si="25"/>
        <v>-41.29</v>
      </c>
      <c r="AC39" s="38">
        <f t="shared" si="26"/>
        <v>46.259999999999991</v>
      </c>
      <c r="AD39" s="38">
        <f t="shared" ref="AD39:AD40" si="28">W39-$O39</f>
        <v>-24.810000000000002</v>
      </c>
    </row>
    <row r="40" spans="2:30" ht="18.75" customHeight="1">
      <c r="B40" s="135" t="s">
        <v>70</v>
      </c>
      <c r="C40" s="24"/>
      <c r="D40" s="24">
        <v>85</v>
      </c>
      <c r="E40" s="24"/>
      <c r="F40" s="24"/>
      <c r="G40" s="24"/>
      <c r="H40" s="24"/>
      <c r="I40" s="24"/>
      <c r="J40" s="24"/>
      <c r="K40" s="24"/>
      <c r="L40" s="24">
        <v>85</v>
      </c>
      <c r="M40" s="24"/>
      <c r="N40" s="24"/>
      <c r="O40" s="24">
        <f t="shared" si="17"/>
        <v>85</v>
      </c>
      <c r="P40" s="58"/>
      <c r="Q40" s="42">
        <v>30</v>
      </c>
      <c r="R40" s="42"/>
      <c r="S40" s="42"/>
      <c r="T40" s="109">
        <v>97.850000000000009</v>
      </c>
      <c r="U40" s="103">
        <f t="shared" si="18"/>
        <v>50.47</v>
      </c>
      <c r="V40" s="109">
        <f t="shared" si="19"/>
        <v>125.66</v>
      </c>
      <c r="W40" s="103">
        <f t="shared" si="20"/>
        <v>64.89</v>
      </c>
      <c r="X40" s="102">
        <f t="shared" si="21"/>
        <v>806.28400000000011</v>
      </c>
      <c r="Y40" s="102">
        <f t="shared" si="22"/>
        <v>100.78550000000001</v>
      </c>
      <c r="Z40" s="103">
        <f t="shared" si="23"/>
        <v>100.78550000000001</v>
      </c>
      <c r="AA40" s="91">
        <f t="shared" si="24"/>
        <v>12.850000000000009</v>
      </c>
      <c r="AB40" s="38">
        <f t="shared" si="25"/>
        <v>-34.53</v>
      </c>
      <c r="AC40" s="38">
        <f t="shared" si="26"/>
        <v>40.659999999999997</v>
      </c>
      <c r="AD40" s="38">
        <f t="shared" si="28"/>
        <v>-20.11</v>
      </c>
    </row>
    <row r="41" spans="2:30" ht="18.75" customHeight="1">
      <c r="B41" s="146" t="s">
        <v>71</v>
      </c>
      <c r="C41" s="13"/>
      <c r="D41" s="13"/>
      <c r="E41" s="13"/>
      <c r="F41" s="13"/>
      <c r="G41" s="13"/>
      <c r="H41" s="13"/>
      <c r="I41" s="13"/>
      <c r="J41" s="13"/>
      <c r="K41" s="13"/>
      <c r="L41" s="13"/>
      <c r="M41" s="13"/>
      <c r="N41" s="13"/>
      <c r="O41" s="13"/>
      <c r="P41" s="13"/>
      <c r="Q41" s="13"/>
      <c r="R41" s="13"/>
      <c r="S41" s="13"/>
      <c r="T41" s="124"/>
      <c r="U41" s="124"/>
      <c r="V41" s="124"/>
      <c r="W41" s="124"/>
      <c r="X41" s="124"/>
      <c r="Y41" s="124"/>
      <c r="Z41" s="124"/>
      <c r="AA41" s="36"/>
      <c r="AB41" s="36"/>
      <c r="AC41" s="36"/>
      <c r="AD41" s="36"/>
    </row>
    <row r="42" spans="2:30" ht="18.75" customHeight="1">
      <c r="B42" s="135" t="s">
        <v>72</v>
      </c>
      <c r="C42" s="8"/>
      <c r="D42" s="8">
        <v>80</v>
      </c>
      <c r="E42" s="8"/>
      <c r="F42" s="8"/>
      <c r="G42" s="8"/>
      <c r="H42" s="8">
        <v>80</v>
      </c>
      <c r="I42" s="8"/>
      <c r="J42" s="8"/>
      <c r="K42" s="8">
        <v>62.5</v>
      </c>
      <c r="L42" s="8">
        <v>62.5</v>
      </c>
      <c r="M42" s="8">
        <v>75</v>
      </c>
      <c r="N42" s="8"/>
      <c r="O42" s="8">
        <f>AVERAGE(C42:N42)</f>
        <v>72</v>
      </c>
      <c r="P42" s="51"/>
      <c r="Q42" s="52">
        <v>120</v>
      </c>
      <c r="R42" s="52"/>
      <c r="S42" s="52"/>
      <c r="T42" s="109">
        <v>90.64</v>
      </c>
      <c r="U42" s="103">
        <f>(ROUND(T42*(1-U$4),0))*1.03</f>
        <v>46.35</v>
      </c>
      <c r="V42" s="109">
        <f>(ROUND(T42*(1+W$4),0))*1.03</f>
        <v>116.39</v>
      </c>
      <c r="W42" s="103">
        <f>(ROUND(U42*(1+W$4),0))*1.03</f>
        <v>59.74</v>
      </c>
      <c r="X42" s="102"/>
      <c r="Y42" s="102">
        <f>(T42)*1.03</f>
        <v>93.359200000000001</v>
      </c>
      <c r="Z42" s="103">
        <f>(T42)*1.03</f>
        <v>93.359200000000001</v>
      </c>
      <c r="AA42" s="91">
        <f>T42-O42</f>
        <v>18.64</v>
      </c>
      <c r="AB42" s="38">
        <f>U42-O42</f>
        <v>-25.65</v>
      </c>
      <c r="AC42" s="38">
        <f>V42-O42</f>
        <v>44.39</v>
      </c>
      <c r="AD42" s="38">
        <f t="shared" ref="AD42:AD45" si="29">W42-$O42</f>
        <v>-12.259999999999998</v>
      </c>
    </row>
    <row r="43" spans="2:30" ht="18.75" customHeight="1">
      <c r="B43" s="147" t="s">
        <v>73</v>
      </c>
      <c r="C43" s="22"/>
      <c r="D43" s="22"/>
      <c r="E43" s="22"/>
      <c r="F43" s="22"/>
      <c r="G43" s="22">
        <v>40</v>
      </c>
      <c r="H43" s="22">
        <v>50</v>
      </c>
      <c r="I43" s="22"/>
      <c r="J43" s="22"/>
      <c r="K43" s="22"/>
      <c r="L43" s="22"/>
      <c r="M43" s="22"/>
      <c r="N43" s="22"/>
      <c r="O43" s="22">
        <f>AVERAGE(C43:N43)</f>
        <v>45</v>
      </c>
      <c r="P43" s="65"/>
      <c r="Q43" s="66"/>
      <c r="R43" s="66"/>
      <c r="S43" s="66"/>
      <c r="T43" s="125">
        <v>52.53</v>
      </c>
      <c r="U43" s="126">
        <f>(ROUND(T43*(1-U$4),0))*1.03</f>
        <v>26.78</v>
      </c>
      <c r="V43" s="125">
        <f>(ROUND(T43*(1+W$4),0))*1.03</f>
        <v>67.98</v>
      </c>
      <c r="W43" s="126">
        <f>(ROUND(U43*(1+W$4),0))*1.03</f>
        <v>33.99</v>
      </c>
      <c r="X43" s="127"/>
      <c r="Y43" s="127">
        <f>(T43)*1.03</f>
        <v>54.105900000000005</v>
      </c>
      <c r="Z43" s="126">
        <f>(T43)*1.03</f>
        <v>54.105900000000005</v>
      </c>
      <c r="AA43" s="91">
        <f>T43-O43</f>
        <v>7.5300000000000011</v>
      </c>
      <c r="AB43" s="38">
        <f>U43-O43</f>
        <v>-18.22</v>
      </c>
      <c r="AC43" s="38">
        <f>V43-O43</f>
        <v>22.980000000000004</v>
      </c>
      <c r="AD43" s="38">
        <f t="shared" si="29"/>
        <v>-11.009999999999998</v>
      </c>
    </row>
    <row r="44" spans="2:30" ht="18.75" customHeight="1">
      <c r="B44" s="135" t="s">
        <v>74</v>
      </c>
      <c r="C44" s="8">
        <v>93</v>
      </c>
      <c r="D44" s="8"/>
      <c r="E44" s="8"/>
      <c r="F44" s="8">
        <v>50</v>
      </c>
      <c r="G44" s="8"/>
      <c r="H44" s="8">
        <v>50</v>
      </c>
      <c r="I44" s="8"/>
      <c r="J44" s="8"/>
      <c r="K44" s="8"/>
      <c r="L44" s="8"/>
      <c r="M44" s="8">
        <v>50</v>
      </c>
      <c r="N44" s="8"/>
      <c r="O44" s="8">
        <f>AVERAGE(C44:N44)</f>
        <v>60.75</v>
      </c>
      <c r="P44" s="51"/>
      <c r="Q44" s="52"/>
      <c r="R44" s="52"/>
      <c r="S44" s="52"/>
      <c r="T44" s="109">
        <v>70.040000000000006</v>
      </c>
      <c r="U44" s="103">
        <f>(ROUND(T44*(1-U$4),0))*1.03</f>
        <v>36.050000000000004</v>
      </c>
      <c r="V44" s="109">
        <f>(ROUND(T44*(1+W$4),0))*1.03</f>
        <v>90.64</v>
      </c>
      <c r="W44" s="103">
        <f>(ROUND(U44*(1+W$4),0))*1.03</f>
        <v>46.35</v>
      </c>
      <c r="X44" s="102"/>
      <c r="Y44" s="102">
        <f>(T44)*1.03</f>
        <v>72.141200000000012</v>
      </c>
      <c r="Z44" s="103">
        <f>(T44)*1.03</f>
        <v>72.141200000000012</v>
      </c>
      <c r="AA44" s="91">
        <f>T44-O44</f>
        <v>9.2900000000000063</v>
      </c>
      <c r="AB44" s="38">
        <f>U44-O44</f>
        <v>-24.699999999999996</v>
      </c>
      <c r="AC44" s="38">
        <f>V44-O44</f>
        <v>29.89</v>
      </c>
      <c r="AD44" s="38">
        <f t="shared" si="29"/>
        <v>-14.399999999999999</v>
      </c>
    </row>
    <row r="45" spans="2:30" ht="18.75" customHeight="1">
      <c r="B45" s="147" t="s">
        <v>75</v>
      </c>
      <c r="C45" s="22"/>
      <c r="D45" s="22"/>
      <c r="E45" s="22"/>
      <c r="F45" s="22">
        <v>80</v>
      </c>
      <c r="G45" s="22"/>
      <c r="H45" s="22">
        <v>80</v>
      </c>
      <c r="I45" s="22"/>
      <c r="J45" s="22"/>
      <c r="K45" s="22"/>
      <c r="L45" s="22"/>
      <c r="M45" s="22"/>
      <c r="N45" s="22"/>
      <c r="O45" s="22">
        <f>AVERAGE(C45:N45)</f>
        <v>80</v>
      </c>
      <c r="P45" s="65"/>
      <c r="Q45" s="66">
        <v>210</v>
      </c>
      <c r="R45" s="66"/>
      <c r="S45" s="66"/>
      <c r="T45" s="125">
        <v>90.64</v>
      </c>
      <c r="U45" s="126">
        <f>(ROUND(T45*(1-U$4),0))*1.03</f>
        <v>46.35</v>
      </c>
      <c r="V45" s="125">
        <f>(ROUND(T45*(1+W$4),0))*1.03</f>
        <v>116.39</v>
      </c>
      <c r="W45" s="126">
        <f>(ROUND(U45*(1+W$4),0))*1.03</f>
        <v>59.74</v>
      </c>
      <c r="X45" s="127"/>
      <c r="Y45" s="127">
        <f>(T45)*1.03</f>
        <v>93.359200000000001</v>
      </c>
      <c r="Z45" s="126">
        <f>(T45)*1.03</f>
        <v>93.359200000000001</v>
      </c>
      <c r="AA45" s="91">
        <f>T45-O45</f>
        <v>10.64</v>
      </c>
      <c r="AB45" s="38">
        <f>U45-O45</f>
        <v>-33.65</v>
      </c>
      <c r="AC45" s="38">
        <f>V45-O45</f>
        <v>36.39</v>
      </c>
      <c r="AD45" s="38">
        <f t="shared" si="29"/>
        <v>-20.259999999999998</v>
      </c>
    </row>
    <row r="46" spans="2:30" ht="18.75" customHeight="1">
      <c r="B46" s="135" t="s">
        <v>76</v>
      </c>
      <c r="C46" s="8"/>
      <c r="D46" s="8"/>
      <c r="E46" s="8"/>
      <c r="F46" s="8"/>
      <c r="G46" s="8"/>
      <c r="H46" s="8"/>
      <c r="I46" s="8"/>
      <c r="J46" s="8"/>
      <c r="K46" s="8"/>
      <c r="L46" s="8"/>
      <c r="M46" s="8"/>
      <c r="N46" s="8"/>
      <c r="O46" s="39" t="s">
        <v>77</v>
      </c>
      <c r="P46" s="67"/>
      <c r="Q46" s="68"/>
      <c r="R46" s="68"/>
      <c r="S46" s="68"/>
      <c r="T46" s="109">
        <v>65.92</v>
      </c>
      <c r="U46" s="103">
        <f>(ROUND(T46*(1-U$4),0))*1.03</f>
        <v>33.99</v>
      </c>
      <c r="V46" s="109">
        <f>(ROUND(T46*(1+W$4),0))*1.03</f>
        <v>84.460000000000008</v>
      </c>
      <c r="W46" s="103">
        <f>(ROUND(U46*(1+W$4),0))*1.03</f>
        <v>43.26</v>
      </c>
      <c r="X46" s="102"/>
      <c r="Y46" s="102">
        <f>(T46)*1.03</f>
        <v>67.897599999999997</v>
      </c>
      <c r="Z46" s="103">
        <f>(T46)*1.03</f>
        <v>67.897599999999997</v>
      </c>
      <c r="AA46" s="94"/>
      <c r="AB46" s="89"/>
      <c r="AC46" s="89"/>
      <c r="AD46" s="89"/>
    </row>
    <row r="47" spans="2:30" ht="18.75" customHeight="1">
      <c r="B47" s="137" t="s">
        <v>78</v>
      </c>
      <c r="C47" s="14"/>
      <c r="D47" s="14"/>
      <c r="E47" s="14"/>
      <c r="F47" s="14"/>
      <c r="G47" s="14"/>
      <c r="H47" s="14"/>
      <c r="I47" s="14"/>
      <c r="J47" s="14"/>
      <c r="K47" s="14"/>
      <c r="L47" s="14"/>
      <c r="M47" s="14"/>
      <c r="N47" s="14"/>
      <c r="O47" s="14"/>
      <c r="P47" s="14"/>
      <c r="Q47" s="14"/>
      <c r="R47" s="14"/>
      <c r="S47" s="14"/>
      <c r="T47" s="128"/>
      <c r="U47" s="128"/>
      <c r="V47" s="128"/>
      <c r="W47" s="128"/>
      <c r="X47" s="128"/>
      <c r="Y47" s="128"/>
      <c r="Z47" s="128"/>
      <c r="AA47" s="14"/>
      <c r="AB47" s="14"/>
      <c r="AC47" s="14"/>
      <c r="AD47" s="14"/>
    </row>
    <row r="48" spans="2:30" ht="18.75" customHeight="1">
      <c r="B48" s="135" t="s">
        <v>79</v>
      </c>
      <c r="C48" s="8">
        <v>80</v>
      </c>
      <c r="D48" s="8">
        <v>80</v>
      </c>
      <c r="E48" s="8"/>
      <c r="F48" s="8"/>
      <c r="G48" s="8">
        <v>60</v>
      </c>
      <c r="H48" s="8">
        <v>50</v>
      </c>
      <c r="I48" s="8"/>
      <c r="J48" s="8">
        <v>250</v>
      </c>
      <c r="K48" s="8">
        <v>75</v>
      </c>
      <c r="L48" s="8">
        <v>100</v>
      </c>
      <c r="M48" s="8"/>
      <c r="N48" s="8"/>
      <c r="O48" s="8">
        <f>AVERAGE(C48:N48)</f>
        <v>99.285714285714292</v>
      </c>
      <c r="P48" s="51"/>
      <c r="Q48" s="52">
        <v>120</v>
      </c>
      <c r="R48" s="52"/>
      <c r="S48" s="52"/>
      <c r="T48" s="109">
        <v>113.3</v>
      </c>
      <c r="U48" s="103">
        <f t="shared" ref="U48:U53" si="30">(ROUND(T48*(1-U$4),0))*1.03</f>
        <v>58.71</v>
      </c>
      <c r="V48" s="109">
        <f t="shared" ref="V48:V53" si="31">(ROUND(T48*(1+W$4),0))*1.03</f>
        <v>146.26</v>
      </c>
      <c r="W48" s="103">
        <f t="shared" ref="W48:W53" si="32">(ROUND(U48*(1+W$4),0))*1.03</f>
        <v>75.19</v>
      </c>
      <c r="X48" s="102"/>
      <c r="Y48" s="102">
        <f t="shared" ref="Y48:Y53" si="33">(T48)*1.03</f>
        <v>116.699</v>
      </c>
      <c r="Z48" s="103">
        <f t="shared" ref="Z48:Z53" si="34">(T48)*1.03</f>
        <v>116.699</v>
      </c>
      <c r="AA48" s="91">
        <f>T48-O48</f>
        <v>14.014285714285705</v>
      </c>
      <c r="AB48" s="38">
        <f>U48-O48</f>
        <v>-40.575714285714291</v>
      </c>
      <c r="AC48" s="38">
        <f>V48-O48</f>
        <v>46.974285714285699</v>
      </c>
      <c r="AD48" s="38">
        <f t="shared" ref="AD48:AD49" si="35">W48-$O48</f>
        <v>-24.095714285714294</v>
      </c>
    </row>
    <row r="49" spans="2:30" ht="18.75" customHeight="1">
      <c r="B49" s="138" t="s">
        <v>80</v>
      </c>
      <c r="C49" s="20">
        <v>50</v>
      </c>
      <c r="D49" s="20">
        <v>45</v>
      </c>
      <c r="E49" s="20"/>
      <c r="F49" s="20"/>
      <c r="G49" s="20"/>
      <c r="H49" s="20">
        <v>50</v>
      </c>
      <c r="I49" s="20"/>
      <c r="J49" s="20"/>
      <c r="K49" s="20">
        <v>50</v>
      </c>
      <c r="L49" s="20"/>
      <c r="M49" s="20"/>
      <c r="N49" s="20"/>
      <c r="O49" s="20">
        <f>AVERAGE(C49:N49)</f>
        <v>48.75</v>
      </c>
      <c r="P49" s="56"/>
      <c r="Q49" s="57"/>
      <c r="R49" s="57"/>
      <c r="S49" s="57"/>
      <c r="T49" s="114">
        <v>56.65</v>
      </c>
      <c r="U49" s="105">
        <f t="shared" si="30"/>
        <v>28.84</v>
      </c>
      <c r="V49" s="114">
        <f t="shared" si="31"/>
        <v>73.13</v>
      </c>
      <c r="W49" s="105">
        <f t="shared" si="32"/>
        <v>37.08</v>
      </c>
      <c r="X49" s="104"/>
      <c r="Y49" s="104">
        <f t="shared" si="33"/>
        <v>58.349499999999999</v>
      </c>
      <c r="Z49" s="105">
        <f t="shared" si="34"/>
        <v>58.349499999999999</v>
      </c>
      <c r="AA49" s="91">
        <f>T49-O49</f>
        <v>7.8999999999999986</v>
      </c>
      <c r="AB49" s="38">
        <f>U49-O49</f>
        <v>-19.91</v>
      </c>
      <c r="AC49" s="38">
        <f>V49-O49</f>
        <v>24.379999999999995</v>
      </c>
      <c r="AD49" s="38">
        <f t="shared" si="35"/>
        <v>-11.670000000000002</v>
      </c>
    </row>
    <row r="50" spans="2:30" ht="18.75" customHeight="1">
      <c r="B50" s="135" t="s">
        <v>81</v>
      </c>
      <c r="C50" s="8"/>
      <c r="D50" s="8"/>
      <c r="E50" s="8"/>
      <c r="F50" s="8"/>
      <c r="G50" s="8"/>
      <c r="H50" s="8"/>
      <c r="I50" s="8"/>
      <c r="J50" s="8"/>
      <c r="K50" s="8"/>
      <c r="L50" s="8"/>
      <c r="M50" s="8"/>
      <c r="N50" s="8"/>
      <c r="O50" s="39" t="s">
        <v>77</v>
      </c>
      <c r="P50" s="67"/>
      <c r="Q50" s="68"/>
      <c r="R50" s="68"/>
      <c r="S50" s="68"/>
      <c r="T50" s="109">
        <v>22.66</v>
      </c>
      <c r="U50" s="103">
        <f t="shared" si="30"/>
        <v>11.33</v>
      </c>
      <c r="V50" s="109">
        <f t="shared" si="31"/>
        <v>28.84</v>
      </c>
      <c r="W50" s="103">
        <f t="shared" si="32"/>
        <v>14.42</v>
      </c>
      <c r="X50" s="102"/>
      <c r="Y50" s="102">
        <f t="shared" si="33"/>
        <v>23.3398</v>
      </c>
      <c r="Z50" s="103">
        <f t="shared" si="34"/>
        <v>23.3398</v>
      </c>
      <c r="AA50" s="92"/>
      <c r="AB50" s="89"/>
      <c r="AC50" s="89"/>
      <c r="AD50" s="89"/>
    </row>
    <row r="51" spans="2:30" ht="18.75" customHeight="1">
      <c r="B51" s="138" t="s">
        <v>82</v>
      </c>
      <c r="C51" s="20"/>
      <c r="D51" s="20">
        <v>40</v>
      </c>
      <c r="E51" s="20"/>
      <c r="F51" s="20"/>
      <c r="G51" s="20"/>
      <c r="H51" s="20"/>
      <c r="I51" s="20"/>
      <c r="J51" s="20">
        <v>100</v>
      </c>
      <c r="K51" s="20"/>
      <c r="L51" s="20"/>
      <c r="M51" s="20"/>
      <c r="N51" s="20"/>
      <c r="O51" s="20">
        <f>AVERAGE(C51:N51)</f>
        <v>70</v>
      </c>
      <c r="P51" s="56"/>
      <c r="Q51" s="57"/>
      <c r="R51" s="57"/>
      <c r="S51" s="57"/>
      <c r="T51" s="114">
        <v>79.31</v>
      </c>
      <c r="U51" s="105">
        <f t="shared" si="30"/>
        <v>41.2</v>
      </c>
      <c r="V51" s="114">
        <f t="shared" si="31"/>
        <v>101.97</v>
      </c>
      <c r="W51" s="105">
        <f t="shared" si="32"/>
        <v>53.56</v>
      </c>
      <c r="X51" s="104"/>
      <c r="Y51" s="104">
        <f t="shared" si="33"/>
        <v>81.689300000000003</v>
      </c>
      <c r="Z51" s="105">
        <f t="shared" si="34"/>
        <v>81.689300000000003</v>
      </c>
      <c r="AA51" s="91">
        <f>T51-O51</f>
        <v>9.3100000000000023</v>
      </c>
      <c r="AB51" s="38">
        <f>U51-O51</f>
        <v>-28.799999999999997</v>
      </c>
      <c r="AC51" s="38">
        <f>V51-O51</f>
        <v>31.97</v>
      </c>
      <c r="AD51" s="38">
        <f t="shared" ref="AD51:AD52" si="36">W51-$O51</f>
        <v>-16.439999999999998</v>
      </c>
    </row>
    <row r="52" spans="2:30" ht="18.75" customHeight="1">
      <c r="B52" s="135" t="s">
        <v>83</v>
      </c>
      <c r="C52" s="8">
        <v>60</v>
      </c>
      <c r="D52" s="8">
        <v>100</v>
      </c>
      <c r="E52" s="8"/>
      <c r="F52" s="8"/>
      <c r="G52" s="8"/>
      <c r="H52" s="8"/>
      <c r="I52" s="8"/>
      <c r="J52" s="8">
        <v>100</v>
      </c>
      <c r="K52" s="8"/>
      <c r="L52" s="8"/>
      <c r="M52" s="8"/>
      <c r="N52" s="8"/>
      <c r="O52" s="8">
        <f>AVERAGE(C52:N52)</f>
        <v>86.666666666666671</v>
      </c>
      <c r="P52" s="51"/>
      <c r="Q52" s="52"/>
      <c r="R52" s="52"/>
      <c r="S52" s="52"/>
      <c r="T52" s="109">
        <v>101.97</v>
      </c>
      <c r="U52" s="103">
        <f t="shared" si="30"/>
        <v>52.53</v>
      </c>
      <c r="V52" s="109">
        <f t="shared" si="31"/>
        <v>130.81</v>
      </c>
      <c r="W52" s="103">
        <f t="shared" si="32"/>
        <v>67.98</v>
      </c>
      <c r="X52" s="102"/>
      <c r="Y52" s="102">
        <f t="shared" si="33"/>
        <v>105.0291</v>
      </c>
      <c r="Z52" s="103">
        <f t="shared" si="34"/>
        <v>105.0291</v>
      </c>
      <c r="AA52" s="91">
        <f>T52-O52</f>
        <v>15.303333333333327</v>
      </c>
      <c r="AB52" s="38">
        <f>U52-O52</f>
        <v>-34.13666666666667</v>
      </c>
      <c r="AC52" s="38">
        <f>V52-O52</f>
        <v>44.143333333333331</v>
      </c>
      <c r="AD52" s="38">
        <f t="shared" si="36"/>
        <v>-18.686666666666667</v>
      </c>
    </row>
    <row r="53" spans="2:30" ht="18.75" customHeight="1">
      <c r="B53" s="138" t="s">
        <v>84</v>
      </c>
      <c r="C53" s="20"/>
      <c r="D53" s="20"/>
      <c r="E53" s="20"/>
      <c r="F53" s="20"/>
      <c r="G53" s="20"/>
      <c r="H53" s="20"/>
      <c r="I53" s="20"/>
      <c r="J53" s="20"/>
      <c r="K53" s="20"/>
      <c r="L53" s="20"/>
      <c r="M53" s="20"/>
      <c r="N53" s="20"/>
      <c r="O53" s="40" t="s">
        <v>77</v>
      </c>
      <c r="P53" s="69"/>
      <c r="Q53" s="70"/>
      <c r="R53" s="70"/>
      <c r="S53" s="70"/>
      <c r="T53" s="114">
        <v>203.94</v>
      </c>
      <c r="U53" s="105">
        <f t="shared" si="30"/>
        <v>105.06</v>
      </c>
      <c r="V53" s="114">
        <f t="shared" si="31"/>
        <v>262.65000000000003</v>
      </c>
      <c r="W53" s="105">
        <f t="shared" si="32"/>
        <v>134.93</v>
      </c>
      <c r="X53" s="104"/>
      <c r="Y53" s="104">
        <f t="shared" si="33"/>
        <v>210.0582</v>
      </c>
      <c r="Z53" s="105">
        <f t="shared" si="34"/>
        <v>210.0582</v>
      </c>
      <c r="AA53" s="92"/>
      <c r="AB53" s="89"/>
      <c r="AC53" s="89"/>
      <c r="AD53" s="89"/>
    </row>
    <row r="54" spans="2:30" ht="18.75" customHeight="1">
      <c r="B54" s="135" t="s">
        <v>85</v>
      </c>
      <c r="D54" s="8"/>
      <c r="E54" s="8"/>
      <c r="F54" s="8"/>
      <c r="G54" s="8"/>
      <c r="H54" s="8"/>
      <c r="I54" s="8"/>
      <c r="J54" s="8"/>
      <c r="K54" s="8"/>
      <c r="L54" s="8"/>
      <c r="M54" s="8"/>
      <c r="N54" s="8"/>
      <c r="O54" s="39" t="s">
        <v>77</v>
      </c>
      <c r="P54" s="67"/>
      <c r="Q54" s="68"/>
      <c r="R54" s="68"/>
      <c r="S54" s="68"/>
      <c r="T54" s="109">
        <v>22.66</v>
      </c>
      <c r="U54" s="103">
        <v>20.6</v>
      </c>
      <c r="V54" s="109">
        <v>20.6</v>
      </c>
      <c r="W54" s="103">
        <v>20.6</v>
      </c>
      <c r="X54" s="102"/>
      <c r="Y54" s="102" t="s">
        <v>44</v>
      </c>
      <c r="Z54" s="103" t="s">
        <v>44</v>
      </c>
      <c r="AA54" s="92"/>
      <c r="AB54" s="89"/>
      <c r="AC54" s="89"/>
      <c r="AD54" s="89"/>
    </row>
    <row r="55" spans="2:30" ht="18.75" customHeight="1">
      <c r="B55" s="148" t="s">
        <v>86</v>
      </c>
      <c r="C55" s="15"/>
      <c r="D55" s="15"/>
      <c r="E55" s="15"/>
      <c r="F55" s="15"/>
      <c r="G55" s="15"/>
      <c r="H55" s="15"/>
      <c r="I55" s="15"/>
      <c r="J55" s="15"/>
      <c r="K55" s="15"/>
      <c r="L55" s="15"/>
      <c r="M55" s="15"/>
      <c r="N55" s="15"/>
      <c r="O55" s="15"/>
      <c r="P55" s="15"/>
      <c r="Q55" s="15"/>
      <c r="R55" s="15"/>
      <c r="S55" s="15"/>
      <c r="T55" s="129"/>
      <c r="U55" s="129"/>
      <c r="V55" s="129"/>
      <c r="W55" s="129"/>
      <c r="X55" s="129"/>
      <c r="Y55" s="129"/>
      <c r="Z55" s="172"/>
      <c r="AA55" s="37"/>
      <c r="AB55" s="37"/>
      <c r="AC55" s="37"/>
      <c r="AD55" s="37"/>
    </row>
    <row r="56" spans="2:30" ht="18.75" customHeight="1">
      <c r="B56" s="175" t="s">
        <v>87</v>
      </c>
      <c r="C56" s="173"/>
      <c r="D56" s="173"/>
      <c r="E56" s="173"/>
      <c r="F56" s="173"/>
      <c r="G56" s="173"/>
      <c r="H56" s="173"/>
      <c r="I56" s="173"/>
      <c r="J56" s="173"/>
      <c r="K56" s="173"/>
      <c r="L56" s="173"/>
      <c r="M56" s="173"/>
      <c r="N56" s="173"/>
      <c r="O56" s="173"/>
      <c r="P56" s="173"/>
      <c r="Q56" s="173"/>
      <c r="R56" s="173"/>
      <c r="S56" s="173"/>
      <c r="T56" s="174">
        <v>11.6699</v>
      </c>
      <c r="U56" s="131">
        <f t="shared" ref="U56:U64" si="37">((ROUND(T56*(1-U$4),0))*1.03)*1.03</f>
        <v>6.3654000000000002</v>
      </c>
      <c r="V56" s="130">
        <f t="shared" ref="V56:V64" si="38">((ROUND(T56*(1+W$4),0))*1.03)*1.03</f>
        <v>15.913500000000001</v>
      </c>
      <c r="W56" s="131">
        <f t="shared" ref="W56:W64" si="39">((ROUND(U56*(1+W$4),0))*1.03)*1.03</f>
        <v>8.4871999999999996</v>
      </c>
      <c r="X56" s="132"/>
      <c r="Y56" s="132" t="s">
        <v>44</v>
      </c>
      <c r="Z56" s="131" t="s">
        <v>44</v>
      </c>
      <c r="AA56" s="37"/>
      <c r="AB56" s="37"/>
      <c r="AC56" s="37"/>
      <c r="AD56" s="37"/>
    </row>
    <row r="57" spans="2:30" ht="18.75" customHeight="1">
      <c r="B57" s="135" t="s">
        <v>88</v>
      </c>
      <c r="C57" s="8"/>
      <c r="D57" s="8"/>
      <c r="E57" s="8"/>
      <c r="F57" s="8"/>
      <c r="G57" s="8"/>
      <c r="H57" s="8"/>
      <c r="I57" s="8"/>
      <c r="J57" s="8"/>
      <c r="K57" s="8"/>
      <c r="L57" s="8">
        <v>25</v>
      </c>
      <c r="M57" s="8"/>
      <c r="N57" s="8"/>
      <c r="O57" s="8">
        <f>AVERAGE(C57:N57)</f>
        <v>25</v>
      </c>
      <c r="P57" s="51"/>
      <c r="Q57" s="52">
        <v>50</v>
      </c>
      <c r="R57" s="52"/>
      <c r="S57" s="52"/>
      <c r="T57" s="109">
        <v>35.009700000000002</v>
      </c>
      <c r="U57" s="103">
        <f t="shared" si="37"/>
        <v>19.0962</v>
      </c>
      <c r="V57" s="109">
        <f t="shared" si="38"/>
        <v>46.679600000000001</v>
      </c>
      <c r="W57" s="103">
        <f t="shared" si="39"/>
        <v>25.461600000000001</v>
      </c>
      <c r="X57" s="102"/>
      <c r="Y57" s="102">
        <f t="shared" ref="Y57:Y64" si="40">((T57)*1.03)*1.03</f>
        <v>37.141790730000004</v>
      </c>
      <c r="Z57" s="103">
        <f t="shared" ref="Z57:Z64" si="41">((T57)*1.03)*1.03</f>
        <v>37.141790730000004</v>
      </c>
      <c r="AA57" s="91">
        <f>T57-O57</f>
        <v>10.009700000000002</v>
      </c>
      <c r="AB57" s="38">
        <f>U57-O57</f>
        <v>-5.9038000000000004</v>
      </c>
      <c r="AC57" s="38">
        <f>V57-O57</f>
        <v>21.679600000000001</v>
      </c>
      <c r="AD57" s="38">
        <f>W57-$O57</f>
        <v>0.46160000000000068</v>
      </c>
    </row>
    <row r="58" spans="2:30" ht="18.75" customHeight="1">
      <c r="B58" s="149" t="s">
        <v>89</v>
      </c>
      <c r="C58" s="23"/>
      <c r="D58" s="23"/>
      <c r="E58" s="23">
        <v>150</v>
      </c>
      <c r="F58" s="23"/>
      <c r="G58" s="23"/>
      <c r="H58" s="23"/>
      <c r="I58" s="23"/>
      <c r="J58" s="23"/>
      <c r="K58" s="23"/>
      <c r="L58" s="23"/>
      <c r="M58" s="23"/>
      <c r="N58" s="23"/>
      <c r="O58" s="23">
        <f t="shared" ref="O58:O63" si="42">AVERAGE(C58:N58)</f>
        <v>150</v>
      </c>
      <c r="P58" s="71"/>
      <c r="Q58" s="72"/>
      <c r="R58" s="72"/>
      <c r="S58" s="72"/>
      <c r="T58" s="130">
        <v>175.04850000000002</v>
      </c>
      <c r="U58" s="131">
        <f t="shared" si="37"/>
        <v>93.359200000000001</v>
      </c>
      <c r="V58" s="130">
        <f t="shared" si="38"/>
        <v>232.33709999999999</v>
      </c>
      <c r="W58" s="131">
        <f t="shared" si="39"/>
        <v>124.12530000000001</v>
      </c>
      <c r="X58" s="132"/>
      <c r="Y58" s="132">
        <f t="shared" si="40"/>
        <v>185.70895365000001</v>
      </c>
      <c r="Z58" s="131">
        <f t="shared" si="41"/>
        <v>185.70895365000001</v>
      </c>
      <c r="AA58" s="92"/>
      <c r="AB58" s="89"/>
      <c r="AC58" s="89"/>
      <c r="AD58" s="89"/>
    </row>
    <row r="59" spans="2:30" ht="18.75" customHeight="1">
      <c r="B59" s="135" t="s">
        <v>90</v>
      </c>
      <c r="C59" s="24"/>
      <c r="D59" s="24"/>
      <c r="E59" s="24"/>
      <c r="F59" s="24"/>
      <c r="G59" s="24"/>
      <c r="H59" s="24"/>
      <c r="I59" s="24"/>
      <c r="J59" s="24"/>
      <c r="K59" s="24"/>
      <c r="L59" s="24"/>
      <c r="M59" s="24"/>
      <c r="N59" s="24"/>
      <c r="O59" s="41" t="s">
        <v>77</v>
      </c>
      <c r="P59" s="84"/>
      <c r="Q59" s="151"/>
      <c r="R59" s="151"/>
      <c r="S59" s="151"/>
      <c r="T59" s="109">
        <v>116.699</v>
      </c>
      <c r="U59" s="103">
        <f t="shared" si="37"/>
        <v>61.532200000000003</v>
      </c>
      <c r="V59" s="109">
        <f t="shared" si="38"/>
        <v>154.8914</v>
      </c>
      <c r="W59" s="103">
        <f t="shared" si="39"/>
        <v>81.689300000000003</v>
      </c>
      <c r="X59" s="102"/>
      <c r="Y59" s="102">
        <f t="shared" si="40"/>
        <v>123.80596910000001</v>
      </c>
      <c r="Z59" s="103">
        <f t="shared" si="41"/>
        <v>123.80596910000001</v>
      </c>
      <c r="AA59" s="92"/>
      <c r="AB59" s="89"/>
      <c r="AC59" s="89"/>
      <c r="AD59" s="89"/>
    </row>
    <row r="60" spans="2:30" ht="18.75" customHeight="1">
      <c r="B60" s="149" t="s">
        <v>91</v>
      </c>
      <c r="C60" s="23"/>
      <c r="D60" s="23"/>
      <c r="E60" s="23"/>
      <c r="F60" s="23"/>
      <c r="G60" s="23"/>
      <c r="H60" s="23"/>
      <c r="I60" s="23">
        <v>180</v>
      </c>
      <c r="J60" s="23"/>
      <c r="K60" s="23"/>
      <c r="L60" s="23"/>
      <c r="M60" s="23">
        <v>220</v>
      </c>
      <c r="N60" s="23"/>
      <c r="O60" s="23">
        <f t="shared" si="42"/>
        <v>200</v>
      </c>
      <c r="P60" s="71"/>
      <c r="Q60" s="72"/>
      <c r="R60" s="72">
        <v>4000</v>
      </c>
      <c r="S60" s="72">
        <v>4500</v>
      </c>
      <c r="T60" s="130">
        <v>233.398</v>
      </c>
      <c r="U60" s="131">
        <f t="shared" si="37"/>
        <v>124.12530000000001</v>
      </c>
      <c r="V60" s="130">
        <f t="shared" si="38"/>
        <v>309.78280000000001</v>
      </c>
      <c r="W60" s="131">
        <f t="shared" si="39"/>
        <v>164.43950000000001</v>
      </c>
      <c r="X60" s="132"/>
      <c r="Y60" s="132">
        <f t="shared" si="40"/>
        <v>247.61193820000003</v>
      </c>
      <c r="Z60" s="131">
        <f t="shared" si="41"/>
        <v>247.61193820000003</v>
      </c>
      <c r="AA60" s="91">
        <f>T60-O60</f>
        <v>33.397999999999996</v>
      </c>
      <c r="AB60" s="38">
        <f>U60-O60</f>
        <v>-75.87469999999999</v>
      </c>
      <c r="AC60" s="38">
        <f>V60-O60</f>
        <v>109.78280000000001</v>
      </c>
      <c r="AD60" s="38">
        <f t="shared" ref="AD60:AD64" si="43">W60-$O60</f>
        <v>-35.56049999999999</v>
      </c>
    </row>
    <row r="61" spans="2:30" ht="18.75" customHeight="1">
      <c r="B61" s="152" t="s">
        <v>92</v>
      </c>
      <c r="C61" s="24"/>
      <c r="D61" s="24"/>
      <c r="E61" s="24"/>
      <c r="F61" s="24"/>
      <c r="G61" s="24"/>
      <c r="H61" s="24"/>
      <c r="I61" s="24">
        <v>120</v>
      </c>
      <c r="J61" s="24"/>
      <c r="K61" s="24"/>
      <c r="L61" s="24"/>
      <c r="M61" s="24"/>
      <c r="N61" s="24"/>
      <c r="O61" s="24">
        <f t="shared" si="42"/>
        <v>120</v>
      </c>
      <c r="P61" s="58">
        <v>800</v>
      </c>
      <c r="Q61" s="42"/>
      <c r="R61" s="42"/>
      <c r="S61" s="42">
        <v>3000</v>
      </c>
      <c r="T61" s="109">
        <v>163.37860000000001</v>
      </c>
      <c r="U61" s="103">
        <f t="shared" si="37"/>
        <v>86.993800000000007</v>
      </c>
      <c r="V61" s="109">
        <f t="shared" si="38"/>
        <v>216.42360000000002</v>
      </c>
      <c r="W61" s="103">
        <f t="shared" si="39"/>
        <v>115.63809999999999</v>
      </c>
      <c r="X61" s="102"/>
      <c r="Y61" s="102">
        <f t="shared" si="40"/>
        <v>173.32835674000003</v>
      </c>
      <c r="Z61" s="103">
        <f t="shared" si="41"/>
        <v>173.32835674000003</v>
      </c>
      <c r="AA61" s="91">
        <f>T61-O61</f>
        <v>43.378600000000006</v>
      </c>
      <c r="AB61" s="38">
        <f>U61-O61</f>
        <v>-33.006199999999993</v>
      </c>
      <c r="AC61" s="38">
        <f>V61-O61</f>
        <v>96.423600000000022</v>
      </c>
      <c r="AD61" s="38">
        <f t="shared" si="43"/>
        <v>-4.3619000000000057</v>
      </c>
    </row>
    <row r="62" spans="2:30" ht="18.75" customHeight="1">
      <c r="B62" s="155" t="s">
        <v>93</v>
      </c>
      <c r="C62" s="23"/>
      <c r="D62" s="23"/>
      <c r="E62" s="23"/>
      <c r="F62" s="23"/>
      <c r="G62" s="23"/>
      <c r="H62" s="23"/>
      <c r="I62" s="23"/>
      <c r="J62" s="23"/>
      <c r="K62" s="23"/>
      <c r="L62" s="23"/>
      <c r="M62" s="23">
        <v>120</v>
      </c>
      <c r="N62" s="23"/>
      <c r="O62" s="23">
        <f t="shared" si="42"/>
        <v>120</v>
      </c>
      <c r="P62" s="71"/>
      <c r="Q62" s="72"/>
      <c r="R62" s="72"/>
      <c r="S62" s="72"/>
      <c r="T62" s="130">
        <v>140.03880000000001</v>
      </c>
      <c r="U62" s="131">
        <f t="shared" si="37"/>
        <v>74.263000000000005</v>
      </c>
      <c r="V62" s="130">
        <f t="shared" si="38"/>
        <v>185.6575</v>
      </c>
      <c r="W62" s="131">
        <f t="shared" si="39"/>
        <v>98.663700000000006</v>
      </c>
      <c r="X62" s="132"/>
      <c r="Y62" s="132">
        <f t="shared" si="40"/>
        <v>148.56716292000002</v>
      </c>
      <c r="Z62" s="131">
        <f t="shared" si="41"/>
        <v>148.56716292000002</v>
      </c>
      <c r="AA62" s="91">
        <f>T62-O62</f>
        <v>20.038800000000009</v>
      </c>
      <c r="AB62" s="38">
        <f>U62-O62</f>
        <v>-45.736999999999995</v>
      </c>
      <c r="AC62" s="38">
        <f>V62-O62</f>
        <v>65.657499999999999</v>
      </c>
      <c r="AD62" s="38">
        <f t="shared" ref="AD62" si="44">W62-$O62</f>
        <v>-21.336299999999994</v>
      </c>
    </row>
    <row r="63" spans="2:30" ht="18" customHeight="1">
      <c r="B63" s="156" t="s">
        <v>94</v>
      </c>
      <c r="C63" s="24"/>
      <c r="D63" s="24"/>
      <c r="E63" s="24"/>
      <c r="F63" s="24"/>
      <c r="G63" s="24"/>
      <c r="H63" s="24"/>
      <c r="I63" s="24">
        <v>60</v>
      </c>
      <c r="J63" s="24"/>
      <c r="K63" s="24"/>
      <c r="L63" s="24"/>
      <c r="M63" s="24"/>
      <c r="N63" s="24"/>
      <c r="O63" s="24">
        <f t="shared" si="42"/>
        <v>60</v>
      </c>
      <c r="P63" s="58">
        <v>600</v>
      </c>
      <c r="Q63" s="42"/>
      <c r="R63" s="42"/>
      <c r="S63" s="42">
        <v>1500</v>
      </c>
      <c r="T63" s="109">
        <v>93.359200000000001</v>
      </c>
      <c r="U63" s="103">
        <f t="shared" si="37"/>
        <v>49.862300000000005</v>
      </c>
      <c r="V63" s="109">
        <f t="shared" si="38"/>
        <v>124.12530000000001</v>
      </c>
      <c r="W63" s="103">
        <f t="shared" si="39"/>
        <v>65.775800000000004</v>
      </c>
      <c r="X63" s="102"/>
      <c r="Y63" s="102">
        <f t="shared" si="40"/>
        <v>99.044775279999996</v>
      </c>
      <c r="Z63" s="103">
        <f t="shared" si="41"/>
        <v>99.044775279999996</v>
      </c>
      <c r="AA63" s="91">
        <f>T63-O63</f>
        <v>33.359200000000001</v>
      </c>
      <c r="AB63" s="38">
        <f>U63-O63</f>
        <v>-10.137699999999995</v>
      </c>
      <c r="AC63" s="38">
        <f>V63-O63</f>
        <v>64.12530000000001</v>
      </c>
      <c r="AD63" s="38">
        <f t="shared" si="43"/>
        <v>5.7758000000000038</v>
      </c>
    </row>
    <row r="64" spans="2:30" ht="18" customHeight="1" thickBot="1">
      <c r="B64" s="157" t="s">
        <v>95</v>
      </c>
      <c r="C64" s="23"/>
      <c r="D64" s="23"/>
      <c r="E64" s="23">
        <v>100</v>
      </c>
      <c r="F64" s="23"/>
      <c r="G64" s="23"/>
      <c r="H64" s="23"/>
      <c r="I64" s="23"/>
      <c r="J64" s="23"/>
      <c r="K64" s="23"/>
      <c r="L64" s="23"/>
      <c r="M64" s="23">
        <v>120</v>
      </c>
      <c r="N64" s="23"/>
      <c r="O64" s="23">
        <f t="shared" ref="O64" si="45">AVERAGE(C64:N64)</f>
        <v>110</v>
      </c>
      <c r="P64" s="71"/>
      <c r="Q64" s="72"/>
      <c r="R64" s="72"/>
      <c r="S64" s="72"/>
      <c r="T64" s="158">
        <v>140.03880000000001</v>
      </c>
      <c r="U64" s="159">
        <f t="shared" si="37"/>
        <v>74.263000000000005</v>
      </c>
      <c r="V64" s="158">
        <f t="shared" si="38"/>
        <v>185.6575</v>
      </c>
      <c r="W64" s="159">
        <f t="shared" si="39"/>
        <v>98.663700000000006</v>
      </c>
      <c r="X64" s="160"/>
      <c r="Y64" s="160">
        <f t="shared" si="40"/>
        <v>148.56716292000002</v>
      </c>
      <c r="Z64" s="159">
        <f t="shared" si="41"/>
        <v>148.56716292000002</v>
      </c>
      <c r="AA64" s="91">
        <f>T64-O64</f>
        <v>30.038800000000009</v>
      </c>
      <c r="AB64" s="38">
        <f>U64-O64</f>
        <v>-35.736999999999995</v>
      </c>
      <c r="AC64" s="38">
        <f>V64-O64</f>
        <v>75.657499999999999</v>
      </c>
      <c r="AD64" s="38">
        <f t="shared" si="43"/>
        <v>-11.336299999999994</v>
      </c>
    </row>
    <row r="65" spans="1:30">
      <c r="C65" s="8"/>
      <c r="D65" s="8"/>
      <c r="E65" s="8"/>
      <c r="F65" s="8"/>
      <c r="G65" s="8"/>
      <c r="H65" s="8"/>
      <c r="I65" s="8"/>
      <c r="J65" s="8"/>
      <c r="K65" s="8"/>
      <c r="L65" s="8"/>
      <c r="M65" s="8"/>
      <c r="N65" s="8"/>
      <c r="O65" s="8"/>
      <c r="P65" s="8"/>
      <c r="Q65" s="8"/>
      <c r="R65" s="8"/>
      <c r="S65" s="8"/>
      <c r="T65" s="30"/>
      <c r="U65" s="32"/>
      <c r="V65" s="30"/>
      <c r="W65" s="30"/>
      <c r="X65" s="30"/>
      <c r="Y65" s="30"/>
      <c r="Z65" s="30"/>
    </row>
    <row r="66" spans="1:30" ht="18.75">
      <c r="B66" s="161" t="s">
        <v>96</v>
      </c>
      <c r="C66" s="8"/>
      <c r="D66" s="8"/>
      <c r="E66" s="8"/>
      <c r="F66" s="8"/>
      <c r="G66" s="8"/>
      <c r="H66" s="8"/>
      <c r="I66" s="8"/>
      <c r="J66" s="8"/>
      <c r="K66" s="8"/>
      <c r="L66" s="8"/>
      <c r="M66" s="8"/>
      <c r="N66" s="8"/>
      <c r="O66" s="8"/>
      <c r="P66" s="8"/>
      <c r="Q66" s="8"/>
      <c r="R66" s="8"/>
      <c r="S66" s="8"/>
      <c r="T66" s="30"/>
      <c r="U66" s="32"/>
      <c r="V66" s="32"/>
      <c r="W66" s="32"/>
      <c r="X66" s="32"/>
      <c r="Y66" s="30"/>
      <c r="Z66" s="30"/>
    </row>
    <row r="67" spans="1:30" ht="32.25" customHeight="1">
      <c r="A67" s="162">
        <v>1</v>
      </c>
      <c r="B67" s="267" t="s">
        <v>97</v>
      </c>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row>
    <row r="68" spans="1:30" ht="32.25" customHeight="1">
      <c r="A68" s="162">
        <v>2</v>
      </c>
      <c r="B68" s="267" t="s">
        <v>98</v>
      </c>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row>
    <row r="69" spans="1:30" ht="32.25" customHeight="1">
      <c r="A69" s="162">
        <v>3</v>
      </c>
      <c r="B69" s="267" t="s">
        <v>99</v>
      </c>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row>
    <row r="70" spans="1:30" ht="32.25" customHeight="1">
      <c r="A70" s="162">
        <v>4</v>
      </c>
      <c r="B70" s="267" t="s">
        <v>100</v>
      </c>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row>
    <row r="71" spans="1:30" ht="32.25" customHeight="1">
      <c r="A71" s="162">
        <v>5</v>
      </c>
      <c r="B71" s="267" t="s">
        <v>101</v>
      </c>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row>
    <row r="72" spans="1:30" ht="49.5" customHeight="1">
      <c r="A72" s="162">
        <v>6</v>
      </c>
      <c r="B72" s="267" t="s">
        <v>102</v>
      </c>
      <c r="C72" s="267"/>
      <c r="D72" s="267"/>
      <c r="E72" s="26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row>
    <row r="73" spans="1:30" ht="18" customHeight="1">
      <c r="A73" s="162">
        <v>7</v>
      </c>
      <c r="B73" s="267" t="s">
        <v>103</v>
      </c>
      <c r="C73" s="267"/>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row>
    <row r="74" spans="1:30" ht="18" customHeight="1">
      <c r="A74" s="166" t="s">
        <v>104</v>
      </c>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4"/>
      <c r="AB74" s="165"/>
      <c r="AC74" s="165"/>
      <c r="AD74" s="165"/>
    </row>
    <row r="75" spans="1:30" ht="48.75" customHeight="1">
      <c r="A75" s="162" t="s">
        <v>105</v>
      </c>
      <c r="B75" s="260" t="s">
        <v>106</v>
      </c>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row>
    <row r="76" spans="1:30" ht="24" customHeight="1">
      <c r="A76" s="162" t="s">
        <v>107</v>
      </c>
      <c r="B76" s="260" t="s">
        <v>108</v>
      </c>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row>
    <row r="77" spans="1:30" ht="24" customHeight="1">
      <c r="A77" s="170"/>
      <c r="B77" s="260" t="s">
        <v>109</v>
      </c>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c r="AA77" s="260"/>
      <c r="AB77" s="260"/>
    </row>
    <row r="78" spans="1:30" ht="18" customHeight="1">
      <c r="A78" s="171" t="s">
        <v>110</v>
      </c>
      <c r="B78" s="257" t="s">
        <v>111</v>
      </c>
      <c r="C78" s="257"/>
      <c r="D78" s="257"/>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7"/>
    </row>
    <row r="79" spans="1:30" ht="33" customHeight="1">
      <c r="A79" s="167"/>
      <c r="B79" s="257" t="s">
        <v>112</v>
      </c>
      <c r="C79" s="257"/>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row>
  </sheetData>
  <mergeCells count="35">
    <mergeCell ref="B73:AD73"/>
    <mergeCell ref="B75:AD75"/>
    <mergeCell ref="B76:AD76"/>
    <mergeCell ref="B71:AD71"/>
    <mergeCell ref="B67:AD67"/>
    <mergeCell ref="B68:AD68"/>
    <mergeCell ref="B69:AD69"/>
    <mergeCell ref="B70:AD70"/>
    <mergeCell ref="B72:AD72"/>
    <mergeCell ref="B79:AD79"/>
    <mergeCell ref="N1:N3"/>
    <mergeCell ref="C1:C3"/>
    <mergeCell ref="Z2:Z3"/>
    <mergeCell ref="B77:AB77"/>
    <mergeCell ref="B78:AB78"/>
    <mergeCell ref="X2:X3"/>
    <mergeCell ref="V2:W2"/>
    <mergeCell ref="D1:D3"/>
    <mergeCell ref="G1:G3"/>
    <mergeCell ref="H1:H3"/>
    <mergeCell ref="I1:I3"/>
    <mergeCell ref="L1:L3"/>
    <mergeCell ref="M1:M3"/>
    <mergeCell ref="P1:S1"/>
    <mergeCell ref="Y2:Y3"/>
    <mergeCell ref="AA1:AD1"/>
    <mergeCell ref="AA2:AB2"/>
    <mergeCell ref="AC2:AD2"/>
    <mergeCell ref="E1:F2"/>
    <mergeCell ref="B1:B3"/>
    <mergeCell ref="O1:O3"/>
    <mergeCell ref="J1:J3"/>
    <mergeCell ref="K1:K3"/>
    <mergeCell ref="T1:Z1"/>
    <mergeCell ref="T2:U2"/>
  </mergeCells>
  <printOptions horizontalCentered="1"/>
  <pageMargins left="0.25" right="0.25" top="0.75" bottom="0.5" header="0.3" footer="0.3"/>
  <pageSetup scale="65" orientation="portrait" horizontalDpi="300" verticalDpi="300" r:id="rId1"/>
  <headerFooter>
    <oddHeader>&amp;C&amp;16Maricopa County Community College District&amp;11
&amp;14Facility Rental Rates&amp;11
&amp;10Effective Date: July 1, 2023</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47"/>
  <sheetViews>
    <sheetView zoomScale="80" zoomScaleNormal="80" workbookViewId="0">
      <pane ySplit="3" topLeftCell="A4" activePane="bottomLeft" state="frozenSplit"/>
      <selection pane="bottomLeft" activeCell="AA18" sqref="AA18"/>
      <selection activeCell="O2" sqref="O2"/>
    </sheetView>
  </sheetViews>
  <sheetFormatPr defaultRowHeight="15"/>
  <cols>
    <col min="1" max="1" width="1.28515625" customWidth="1"/>
    <col min="2" max="2" width="36.7109375" customWidth="1"/>
    <col min="3" max="14" width="10.140625" hidden="1" customWidth="1"/>
    <col min="15" max="15" width="0.140625" customWidth="1"/>
    <col min="16" max="17" width="10.140625" hidden="1" customWidth="1"/>
    <col min="18" max="18" width="13.85546875" style="26" customWidth="1"/>
    <col min="19" max="19" width="13.85546875" customWidth="1"/>
    <col min="20" max="21" width="13.85546875" hidden="1" customWidth="1"/>
    <col min="22" max="22" width="1.28515625" customWidth="1"/>
  </cols>
  <sheetData>
    <row r="1" spans="2:25" s="1" customFormat="1" ht="15" customHeight="1">
      <c r="B1" s="250" t="s">
        <v>113</v>
      </c>
      <c r="C1" s="250" t="s">
        <v>1</v>
      </c>
      <c r="D1" s="250" t="s">
        <v>2</v>
      </c>
      <c r="E1" s="243" t="s">
        <v>3</v>
      </c>
      <c r="F1" s="244"/>
      <c r="G1" s="250" t="s">
        <v>4</v>
      </c>
      <c r="H1" s="250" t="s">
        <v>5</v>
      </c>
      <c r="I1" s="250" t="s">
        <v>6</v>
      </c>
      <c r="J1" s="250" t="s">
        <v>7</v>
      </c>
      <c r="K1" s="250" t="s">
        <v>8</v>
      </c>
      <c r="L1" s="250" t="s">
        <v>9</v>
      </c>
      <c r="M1" s="250" t="s">
        <v>10</v>
      </c>
      <c r="N1" s="250" t="s">
        <v>11</v>
      </c>
      <c r="O1" s="268" t="s">
        <v>12</v>
      </c>
      <c r="P1" s="273" t="s">
        <v>114</v>
      </c>
      <c r="Q1" s="274"/>
      <c r="R1" s="242" t="s">
        <v>115</v>
      </c>
      <c r="S1" s="240"/>
      <c r="T1" s="271" t="s">
        <v>15</v>
      </c>
      <c r="U1" s="272"/>
    </row>
    <row r="2" spans="2:25" s="1" customFormat="1" ht="15" customHeight="1">
      <c r="B2" s="251"/>
      <c r="C2" s="251"/>
      <c r="D2" s="251"/>
      <c r="E2" s="245"/>
      <c r="F2" s="246"/>
      <c r="G2" s="251"/>
      <c r="H2" s="251"/>
      <c r="I2" s="251"/>
      <c r="J2" s="251"/>
      <c r="K2" s="251"/>
      <c r="L2" s="251"/>
      <c r="M2" s="251"/>
      <c r="N2" s="251"/>
      <c r="O2" s="269"/>
      <c r="P2" s="150"/>
      <c r="Q2" s="150"/>
      <c r="R2" s="153" t="s">
        <v>17</v>
      </c>
      <c r="S2" s="153" t="s">
        <v>116</v>
      </c>
      <c r="T2" s="153" t="s">
        <v>17</v>
      </c>
      <c r="U2" s="95" t="s">
        <v>22</v>
      </c>
    </row>
    <row r="3" spans="2:25" s="1" customFormat="1">
      <c r="B3" s="252"/>
      <c r="C3" s="252"/>
      <c r="D3" s="252"/>
      <c r="E3" s="7" t="s">
        <v>23</v>
      </c>
      <c r="F3" s="7" t="s">
        <v>24</v>
      </c>
      <c r="G3" s="252"/>
      <c r="H3" s="252"/>
      <c r="I3" s="252"/>
      <c r="J3" s="252"/>
      <c r="K3" s="252"/>
      <c r="L3" s="252"/>
      <c r="M3" s="252"/>
      <c r="N3" s="252"/>
      <c r="O3" s="270"/>
      <c r="P3" s="101" t="s">
        <v>26</v>
      </c>
      <c r="Q3" s="101" t="s">
        <v>25</v>
      </c>
      <c r="R3" s="88" t="s">
        <v>29</v>
      </c>
      <c r="S3" s="88" t="s">
        <v>29</v>
      </c>
      <c r="T3" s="88" t="s">
        <v>29</v>
      </c>
      <c r="U3" s="88" t="s">
        <v>29</v>
      </c>
    </row>
    <row r="4" spans="2:25" ht="18.75" customHeight="1">
      <c r="B4" s="5" t="s">
        <v>117</v>
      </c>
      <c r="C4" s="6"/>
      <c r="D4" s="6"/>
      <c r="E4" s="6"/>
      <c r="F4" s="6"/>
      <c r="G4" s="6"/>
      <c r="H4" s="6"/>
      <c r="I4" s="6"/>
      <c r="J4" s="6"/>
      <c r="K4" s="6"/>
      <c r="L4" s="6"/>
      <c r="M4" s="6"/>
      <c r="N4" s="6"/>
      <c r="O4" s="6"/>
      <c r="P4" s="50"/>
      <c r="Q4" s="73"/>
      <c r="R4" s="6"/>
      <c r="S4" s="154">
        <v>0.5</v>
      </c>
      <c r="T4" s="6"/>
      <c r="U4" s="6"/>
    </row>
    <row r="5" spans="2:25" ht="18.75" customHeight="1">
      <c r="B5" s="179" t="s">
        <v>118</v>
      </c>
      <c r="C5" s="180">
        <v>35</v>
      </c>
      <c r="D5" s="180">
        <v>45</v>
      </c>
      <c r="E5" s="180">
        <v>30</v>
      </c>
      <c r="F5" s="180">
        <v>30</v>
      </c>
      <c r="G5" s="181" t="s">
        <v>119</v>
      </c>
      <c r="H5" s="180">
        <v>45</v>
      </c>
      <c r="I5" s="180">
        <v>45</v>
      </c>
      <c r="J5" s="180">
        <v>45</v>
      </c>
      <c r="K5" s="180">
        <v>32.5</v>
      </c>
      <c r="L5" s="180">
        <v>40</v>
      </c>
      <c r="M5" s="180">
        <v>55</v>
      </c>
      <c r="N5" s="180"/>
      <c r="O5" s="180">
        <f t="shared" ref="O5:O12" si="0">AVERAGE(C5:N5)</f>
        <v>40.25</v>
      </c>
      <c r="P5" s="182"/>
      <c r="Q5" s="183"/>
      <c r="R5" s="184">
        <v>46.35</v>
      </c>
      <c r="S5" s="185">
        <f t="shared" ref="S5:S14" si="1">(ROUNDDOWN(R5*(1+$S$4),0))*1.03</f>
        <v>71.070000000000007</v>
      </c>
      <c r="T5" s="91">
        <f t="shared" ref="T5:U7" si="2">R5-$O5</f>
        <v>6.1000000000000014</v>
      </c>
      <c r="U5" s="38">
        <f t="shared" si="2"/>
        <v>30.820000000000007</v>
      </c>
      <c r="V5" s="219"/>
      <c r="W5" s="59"/>
    </row>
    <row r="6" spans="2:25" ht="18.75" customHeight="1">
      <c r="B6" s="186" t="s">
        <v>120</v>
      </c>
      <c r="C6" s="52">
        <v>35</v>
      </c>
      <c r="D6" s="52">
        <v>35</v>
      </c>
      <c r="E6" s="52">
        <v>30</v>
      </c>
      <c r="F6" s="52">
        <v>30</v>
      </c>
      <c r="G6" s="68" t="s">
        <v>119</v>
      </c>
      <c r="H6" s="52">
        <v>19.5</v>
      </c>
      <c r="I6" s="52">
        <v>25</v>
      </c>
      <c r="J6" s="52">
        <v>35</v>
      </c>
      <c r="K6" s="52">
        <v>32.5</v>
      </c>
      <c r="L6" s="52">
        <v>40</v>
      </c>
      <c r="M6" s="52">
        <v>35</v>
      </c>
      <c r="N6" s="52">
        <v>22</v>
      </c>
      <c r="O6" s="52">
        <f t="shared" si="0"/>
        <v>30.818181818181817</v>
      </c>
      <c r="P6" s="51">
        <v>25</v>
      </c>
      <c r="Q6" s="74"/>
      <c r="R6" s="187">
        <v>36.050000000000004</v>
      </c>
      <c r="S6" s="188">
        <f t="shared" si="1"/>
        <v>55.620000000000005</v>
      </c>
      <c r="T6" s="91">
        <f t="shared" si="2"/>
        <v>5.2318181818181877</v>
      </c>
      <c r="U6" s="38">
        <f t="shared" si="2"/>
        <v>24.801818181818188</v>
      </c>
      <c r="W6" s="215" t="s">
        <v>121</v>
      </c>
      <c r="X6" s="216"/>
      <c r="Y6" s="217"/>
    </row>
    <row r="7" spans="2:25" ht="18.75" customHeight="1">
      <c r="B7" s="189" t="s">
        <v>122</v>
      </c>
      <c r="C7" s="54"/>
      <c r="D7" s="54">
        <v>13.5</v>
      </c>
      <c r="E7" s="54"/>
      <c r="F7" s="54"/>
      <c r="G7" s="190"/>
      <c r="H7" s="54"/>
      <c r="I7" s="54"/>
      <c r="J7" s="54"/>
      <c r="K7" s="54"/>
      <c r="L7" s="54"/>
      <c r="M7" s="54"/>
      <c r="N7" s="54"/>
      <c r="O7" s="54">
        <f t="shared" si="0"/>
        <v>13.5</v>
      </c>
      <c r="P7" s="53">
        <v>13</v>
      </c>
      <c r="Q7" s="75"/>
      <c r="R7" s="112">
        <v>15.450000000000001</v>
      </c>
      <c r="S7" s="191">
        <f t="shared" si="1"/>
        <v>23.69</v>
      </c>
      <c r="T7" s="91">
        <f t="shared" si="2"/>
        <v>1.9500000000000011</v>
      </c>
      <c r="U7" s="38">
        <f t="shared" si="2"/>
        <v>10.190000000000001</v>
      </c>
      <c r="W7" s="59"/>
      <c r="Y7" s="218"/>
    </row>
    <row r="8" spans="2:25" ht="18.75" customHeight="1">
      <c r="B8" s="186" t="s">
        <v>123</v>
      </c>
      <c r="C8" s="52">
        <v>50</v>
      </c>
      <c r="D8" s="52"/>
      <c r="E8" s="52"/>
      <c r="F8" s="52"/>
      <c r="G8" s="52"/>
      <c r="H8" s="52"/>
      <c r="I8" s="52"/>
      <c r="J8" s="52"/>
      <c r="K8" s="52"/>
      <c r="L8" s="52"/>
      <c r="M8" s="52"/>
      <c r="N8" s="52"/>
      <c r="O8" s="52">
        <f t="shared" si="0"/>
        <v>50</v>
      </c>
      <c r="P8" s="51"/>
      <c r="Q8" s="74"/>
      <c r="R8" s="102">
        <v>51.5</v>
      </c>
      <c r="S8" s="188">
        <f t="shared" si="1"/>
        <v>79.31</v>
      </c>
      <c r="T8" s="91">
        <f t="shared" ref="T8:U10" si="3">R8-$O8</f>
        <v>1.5</v>
      </c>
      <c r="U8" s="38">
        <f t="shared" si="3"/>
        <v>29.310000000000002</v>
      </c>
      <c r="W8" s="275" t="s">
        <v>124</v>
      </c>
      <c r="X8" s="276"/>
      <c r="Y8" s="277"/>
    </row>
    <row r="9" spans="2:25" ht="18.75" customHeight="1">
      <c r="B9" s="189" t="s">
        <v>125</v>
      </c>
      <c r="C9" s="54">
        <v>250</v>
      </c>
      <c r="D9" s="192">
        <v>62.5</v>
      </c>
      <c r="E9" s="192"/>
      <c r="F9" s="54"/>
      <c r="G9" s="54"/>
      <c r="H9" s="54"/>
      <c r="I9" s="54"/>
      <c r="J9" s="54"/>
      <c r="K9" s="54"/>
      <c r="L9" s="54">
        <v>80</v>
      </c>
      <c r="M9" s="54"/>
      <c r="N9" s="54"/>
      <c r="O9" s="54">
        <f t="shared" si="0"/>
        <v>130.83333333333334</v>
      </c>
      <c r="P9" s="53"/>
      <c r="Q9" s="75"/>
      <c r="R9" s="112">
        <v>128.75</v>
      </c>
      <c r="S9" s="191">
        <f t="shared" si="1"/>
        <v>198.79</v>
      </c>
      <c r="T9" s="91">
        <f t="shared" si="3"/>
        <v>-2.0833333333333428</v>
      </c>
      <c r="U9" s="38">
        <f t="shared" si="3"/>
        <v>67.956666666666649</v>
      </c>
      <c r="W9" s="275"/>
      <c r="X9" s="276"/>
      <c r="Y9" s="277"/>
    </row>
    <row r="10" spans="2:25" ht="18.75" customHeight="1">
      <c r="B10" s="186" t="s">
        <v>126</v>
      </c>
      <c r="C10" s="42"/>
      <c r="D10" s="42"/>
      <c r="E10" s="42"/>
      <c r="F10" s="42"/>
      <c r="G10" s="42"/>
      <c r="H10" s="42"/>
      <c r="I10" s="42"/>
      <c r="J10" s="42"/>
      <c r="K10" s="42"/>
      <c r="L10" s="42">
        <v>25</v>
      </c>
      <c r="M10" s="42"/>
      <c r="N10" s="42"/>
      <c r="O10" s="42">
        <f t="shared" si="0"/>
        <v>25</v>
      </c>
      <c r="P10" s="58"/>
      <c r="Q10" s="78"/>
      <c r="R10" s="102">
        <v>25.75</v>
      </c>
      <c r="S10" s="188">
        <f t="shared" si="1"/>
        <v>39.14</v>
      </c>
      <c r="T10" s="91">
        <f t="shared" si="3"/>
        <v>0.75</v>
      </c>
      <c r="U10" s="38">
        <f t="shared" si="3"/>
        <v>14.14</v>
      </c>
      <c r="W10" s="275"/>
      <c r="X10" s="276"/>
      <c r="Y10" s="277"/>
    </row>
    <row r="11" spans="2:25" ht="18.75" customHeight="1">
      <c r="B11" s="189" t="s">
        <v>127</v>
      </c>
      <c r="C11" s="54"/>
      <c r="D11" s="54"/>
      <c r="E11" s="54"/>
      <c r="F11" s="54"/>
      <c r="G11" s="54"/>
      <c r="H11" s="54">
        <v>25</v>
      </c>
      <c r="I11" s="54"/>
      <c r="J11" s="54"/>
      <c r="K11" s="54"/>
      <c r="L11" s="54"/>
      <c r="M11" s="54"/>
      <c r="N11" s="54"/>
      <c r="O11" s="54">
        <f t="shared" si="0"/>
        <v>25</v>
      </c>
      <c r="P11" s="53"/>
      <c r="Q11" s="75"/>
      <c r="R11" s="112">
        <v>25.75</v>
      </c>
      <c r="S11" s="191">
        <f t="shared" si="1"/>
        <v>39.14</v>
      </c>
      <c r="T11" s="91">
        <f>R11-$O11</f>
        <v>0.75</v>
      </c>
      <c r="U11" s="38">
        <f>S11-$O11</f>
        <v>14.14</v>
      </c>
      <c r="W11" s="278"/>
      <c r="X11" s="279"/>
      <c r="Y11" s="280"/>
    </row>
    <row r="12" spans="2:25" ht="18.75" customHeight="1">
      <c r="B12" s="186" t="s">
        <v>128</v>
      </c>
      <c r="C12" s="42"/>
      <c r="D12" s="193"/>
      <c r="E12" s="193"/>
      <c r="F12" s="42"/>
      <c r="G12" s="42"/>
      <c r="H12" s="42">
        <v>50</v>
      </c>
      <c r="I12" s="42"/>
      <c r="J12" s="42"/>
      <c r="K12" s="42"/>
      <c r="L12" s="42"/>
      <c r="M12" s="42"/>
      <c r="N12" s="42"/>
      <c r="O12" s="42">
        <f t="shared" si="0"/>
        <v>50</v>
      </c>
      <c r="P12" s="58"/>
      <c r="Q12" s="78"/>
      <c r="R12" s="102">
        <v>51.5</v>
      </c>
      <c r="S12" s="188">
        <f t="shared" si="1"/>
        <v>79.31</v>
      </c>
      <c r="T12" s="91">
        <f>R12-$O12</f>
        <v>1.5</v>
      </c>
      <c r="U12" s="38">
        <f>S12-$O12</f>
        <v>29.310000000000002</v>
      </c>
      <c r="V12" s="220"/>
      <c r="W12" s="216"/>
    </row>
    <row r="13" spans="2:25" ht="18.75" customHeight="1">
      <c r="B13" s="189" t="s">
        <v>129</v>
      </c>
      <c r="C13" s="54"/>
      <c r="D13" s="192"/>
      <c r="E13" s="192"/>
      <c r="F13" s="54"/>
      <c r="G13" s="54"/>
      <c r="H13" s="54"/>
      <c r="I13" s="54"/>
      <c r="J13" s="54"/>
      <c r="K13" s="54"/>
      <c r="L13" s="54"/>
      <c r="M13" s="54"/>
      <c r="N13" s="54"/>
      <c r="O13" s="190" t="s">
        <v>77</v>
      </c>
      <c r="P13" s="83"/>
      <c r="Q13" s="81"/>
      <c r="R13" s="112">
        <v>5.15</v>
      </c>
      <c r="S13" s="191">
        <f t="shared" si="1"/>
        <v>7.21</v>
      </c>
      <c r="T13" s="91"/>
      <c r="U13" s="38"/>
      <c r="V13" s="220"/>
      <c r="W13" s="281" t="s">
        <v>130</v>
      </c>
      <c r="X13" s="282"/>
      <c r="Y13" s="283"/>
    </row>
    <row r="14" spans="2:25" ht="18.75" customHeight="1">
      <c r="B14" s="186" t="s">
        <v>131</v>
      </c>
      <c r="C14" s="42"/>
      <c r="D14" s="42"/>
      <c r="E14" s="42"/>
      <c r="F14" s="42"/>
      <c r="G14" s="42"/>
      <c r="H14" s="42"/>
      <c r="I14" s="42"/>
      <c r="J14" s="42"/>
      <c r="K14" s="42"/>
      <c r="L14" s="42"/>
      <c r="M14" s="42"/>
      <c r="N14" s="42"/>
      <c r="O14" s="151" t="s">
        <v>77</v>
      </c>
      <c r="P14" s="84">
        <v>25</v>
      </c>
      <c r="Q14" s="82"/>
      <c r="R14" s="102">
        <v>36.050000000000004</v>
      </c>
      <c r="S14" s="188">
        <f t="shared" si="1"/>
        <v>55.620000000000005</v>
      </c>
      <c r="T14" s="91"/>
      <c r="U14" s="38"/>
      <c r="V14" s="220"/>
      <c r="W14" s="278"/>
      <c r="X14" s="279"/>
      <c r="Y14" s="280"/>
    </row>
    <row r="15" spans="2:25" ht="18.75" customHeight="1">
      <c r="B15" s="186" t="s">
        <v>132</v>
      </c>
      <c r="C15" s="42"/>
      <c r="D15" s="42"/>
      <c r="E15" s="42"/>
      <c r="F15" s="42"/>
      <c r="G15" s="42"/>
      <c r="H15" s="42"/>
      <c r="I15" s="42"/>
      <c r="J15" s="42"/>
      <c r="K15" s="42"/>
      <c r="L15" s="42"/>
      <c r="M15" s="42"/>
      <c r="N15" s="42"/>
      <c r="O15" s="151"/>
      <c r="P15" s="84"/>
      <c r="Q15" s="82"/>
      <c r="R15" s="102"/>
      <c r="S15" s="194"/>
      <c r="T15" s="92"/>
      <c r="U15" s="89"/>
      <c r="V15" s="220"/>
    </row>
    <row r="16" spans="2:25" ht="18.75" customHeight="1">
      <c r="B16" s="186" t="s">
        <v>133</v>
      </c>
      <c r="C16" s="42"/>
      <c r="D16" s="42"/>
      <c r="E16" s="42"/>
      <c r="F16" s="42"/>
      <c r="G16" s="42"/>
      <c r="H16" s="42"/>
      <c r="I16" s="42"/>
      <c r="J16" s="42"/>
      <c r="K16" s="42"/>
      <c r="L16" s="42"/>
      <c r="M16" s="42"/>
      <c r="N16" s="42"/>
      <c r="O16" s="151"/>
      <c r="P16" s="84"/>
      <c r="Q16" s="82"/>
      <c r="R16" s="102"/>
      <c r="S16" s="194"/>
      <c r="T16" s="92"/>
      <c r="U16" s="89"/>
      <c r="V16" s="220"/>
    </row>
    <row r="17" spans="2:25" ht="18.75" customHeight="1">
      <c r="B17" s="186" t="s">
        <v>134</v>
      </c>
      <c r="C17" s="42"/>
      <c r="D17" s="193"/>
      <c r="E17" s="193"/>
      <c r="F17" s="42"/>
      <c r="G17" s="42"/>
      <c r="H17" s="42"/>
      <c r="I17" s="42"/>
      <c r="J17" s="42"/>
      <c r="K17" s="42"/>
      <c r="L17" s="42"/>
      <c r="M17" s="42"/>
      <c r="N17" s="42"/>
      <c r="O17" s="42"/>
      <c r="P17" s="58"/>
      <c r="Q17" s="78"/>
      <c r="R17" s="102"/>
      <c r="S17" s="194"/>
      <c r="T17" s="92"/>
      <c r="U17" s="89"/>
      <c r="W17" s="59"/>
    </row>
    <row r="18" spans="2:25" ht="18.75" customHeight="1">
      <c r="B18" s="186" t="s">
        <v>135</v>
      </c>
      <c r="C18" s="42"/>
      <c r="D18" s="42"/>
      <c r="E18" s="42"/>
      <c r="F18" s="42"/>
      <c r="G18" s="42"/>
      <c r="H18" s="42"/>
      <c r="I18" s="42"/>
      <c r="J18" s="42"/>
      <c r="K18" s="42"/>
      <c r="L18" s="42"/>
      <c r="M18" s="42"/>
      <c r="N18" s="42"/>
      <c r="O18" s="151"/>
      <c r="P18" s="84"/>
      <c r="Q18" s="82"/>
      <c r="R18" s="102"/>
      <c r="S18" s="194"/>
      <c r="T18" s="92"/>
      <c r="U18" s="89"/>
      <c r="W18" s="59"/>
    </row>
    <row r="19" spans="2:25" ht="18.75" customHeight="1">
      <c r="B19" s="186" t="s">
        <v>136</v>
      </c>
      <c r="C19" s="42"/>
      <c r="D19" s="42"/>
      <c r="E19" s="42"/>
      <c r="F19" s="42"/>
      <c r="G19" s="42"/>
      <c r="H19" s="42"/>
      <c r="I19" s="42"/>
      <c r="J19" s="42"/>
      <c r="K19" s="42"/>
      <c r="L19" s="42"/>
      <c r="M19" s="42"/>
      <c r="N19" s="42"/>
      <c r="O19" s="151"/>
      <c r="P19" s="84"/>
      <c r="Q19" s="82"/>
      <c r="R19" s="102"/>
      <c r="S19" s="194"/>
      <c r="T19" s="92"/>
      <c r="U19" s="89"/>
      <c r="W19" s="59"/>
    </row>
    <row r="20" spans="2:25" ht="18.75" customHeight="1">
      <c r="B20" s="186" t="s">
        <v>137</v>
      </c>
      <c r="C20" s="42"/>
      <c r="D20" s="42"/>
      <c r="E20" s="42"/>
      <c r="F20" s="42"/>
      <c r="G20" s="42"/>
      <c r="H20" s="42"/>
      <c r="I20" s="42"/>
      <c r="J20" s="42"/>
      <c r="K20" s="42"/>
      <c r="L20" s="42"/>
      <c r="M20" s="42"/>
      <c r="N20" s="42"/>
      <c r="O20" s="151"/>
      <c r="P20" s="84"/>
      <c r="Q20" s="82"/>
      <c r="R20" s="102"/>
      <c r="S20" s="194"/>
      <c r="T20" s="92"/>
      <c r="U20" s="89"/>
      <c r="W20" s="59"/>
    </row>
    <row r="21" spans="2:25" ht="18.75" customHeight="1">
      <c r="B21" s="186" t="s">
        <v>138</v>
      </c>
      <c r="C21" s="42"/>
      <c r="D21" s="42"/>
      <c r="E21" s="42"/>
      <c r="F21" s="42"/>
      <c r="G21" s="42"/>
      <c r="H21" s="42"/>
      <c r="I21" s="42"/>
      <c r="J21" s="42"/>
      <c r="K21" s="42"/>
      <c r="L21" s="42"/>
      <c r="M21" s="42"/>
      <c r="N21" s="42"/>
      <c r="O21" s="151"/>
      <c r="P21" s="84"/>
      <c r="Q21" s="82"/>
      <c r="R21" s="102"/>
      <c r="S21" s="194"/>
      <c r="T21" s="92"/>
      <c r="U21" s="89"/>
      <c r="W21" s="59"/>
    </row>
    <row r="22" spans="2:25" ht="18.75" customHeight="1">
      <c r="B22" s="186" t="s">
        <v>139</v>
      </c>
      <c r="C22" s="42"/>
      <c r="D22" s="42"/>
      <c r="E22" s="42"/>
      <c r="F22" s="42"/>
      <c r="G22" s="42"/>
      <c r="H22" s="42"/>
      <c r="I22" s="42"/>
      <c r="J22" s="42"/>
      <c r="K22" s="42"/>
      <c r="L22" s="42"/>
      <c r="M22" s="42"/>
      <c r="N22" s="42"/>
      <c r="O22" s="151"/>
      <c r="P22" s="84"/>
      <c r="Q22" s="82"/>
      <c r="R22" s="102"/>
      <c r="S22" s="194"/>
      <c r="T22" s="92"/>
      <c r="U22" s="89"/>
      <c r="W22" s="59"/>
    </row>
    <row r="23" spans="2:25" ht="18.75" customHeight="1">
      <c r="B23" s="186" t="s">
        <v>140</v>
      </c>
      <c r="C23" s="42"/>
      <c r="D23" s="42"/>
      <c r="E23" s="42"/>
      <c r="F23" s="42"/>
      <c r="G23" s="42"/>
      <c r="H23" s="42"/>
      <c r="I23" s="42"/>
      <c r="J23" s="42"/>
      <c r="K23" s="42"/>
      <c r="L23" s="42"/>
      <c r="M23" s="42"/>
      <c r="N23" s="42"/>
      <c r="O23" s="151"/>
      <c r="P23" s="84"/>
      <c r="Q23" s="82"/>
      <c r="R23" s="102"/>
      <c r="S23" s="194"/>
      <c r="T23" s="92"/>
      <c r="U23" s="89"/>
      <c r="V23" s="167"/>
      <c r="W23" s="59"/>
    </row>
    <row r="24" spans="2:25" ht="18.75" customHeight="1">
      <c r="B24" s="189" t="s">
        <v>141</v>
      </c>
      <c r="C24" s="54"/>
      <c r="D24" s="54"/>
      <c r="E24" s="54"/>
      <c r="F24" s="54"/>
      <c r="G24" s="54"/>
      <c r="H24" s="54"/>
      <c r="I24" s="54"/>
      <c r="J24" s="54"/>
      <c r="K24" s="54"/>
      <c r="L24" s="54"/>
      <c r="M24" s="54"/>
      <c r="N24" s="54"/>
      <c r="O24" s="190"/>
      <c r="P24" s="83"/>
      <c r="Q24" s="81"/>
      <c r="R24" s="112">
        <v>103</v>
      </c>
      <c r="S24" s="191">
        <f>(ROUNDDOWN(R24*(1+$S$4),0))*1.03</f>
        <v>158.62</v>
      </c>
      <c r="T24" s="176"/>
      <c r="U24" s="176"/>
      <c r="V24" s="216"/>
      <c r="W24" s="221" t="s">
        <v>142</v>
      </c>
      <c r="X24" s="222"/>
      <c r="Y24" s="223"/>
    </row>
    <row r="25" spans="2:25" ht="18.75" customHeight="1">
      <c r="B25" s="4" t="s">
        <v>143</v>
      </c>
      <c r="C25" s="9"/>
      <c r="D25" s="9"/>
      <c r="E25" s="9"/>
      <c r="F25" s="9"/>
      <c r="G25" s="9"/>
      <c r="H25" s="9"/>
      <c r="I25" s="9"/>
      <c r="J25" s="9"/>
      <c r="K25" s="9"/>
      <c r="L25" s="9"/>
      <c r="M25" s="9"/>
      <c r="N25" s="9"/>
      <c r="O25" s="9"/>
      <c r="P25" s="55"/>
      <c r="Q25" s="76"/>
      <c r="R25" s="31"/>
      <c r="S25" s="195"/>
      <c r="T25" s="31"/>
      <c r="U25" s="31"/>
    </row>
    <row r="26" spans="2:25" ht="18.75" customHeight="1">
      <c r="B26" s="196" t="s">
        <v>144</v>
      </c>
      <c r="C26" s="197">
        <v>80</v>
      </c>
      <c r="D26" s="198"/>
      <c r="E26" s="198"/>
      <c r="F26" s="197"/>
      <c r="G26" s="198">
        <v>70</v>
      </c>
      <c r="H26" s="198"/>
      <c r="I26" s="198"/>
      <c r="J26" s="197">
        <v>80</v>
      </c>
      <c r="K26" s="197">
        <v>70</v>
      </c>
      <c r="L26" s="197">
        <v>100</v>
      </c>
      <c r="M26" s="197">
        <v>50</v>
      </c>
      <c r="N26" s="197"/>
      <c r="O26" s="57">
        <f t="shared" ref="O26:O27" si="4">AVERAGE(C26:N26)</f>
        <v>75</v>
      </c>
      <c r="P26" s="56">
        <v>40</v>
      </c>
      <c r="Q26" s="77"/>
      <c r="R26" s="104">
        <v>77.25</v>
      </c>
      <c r="S26" s="199"/>
      <c r="T26" s="91">
        <f>R26-O26</f>
        <v>2.25</v>
      </c>
      <c r="U26" s="38"/>
    </row>
    <row r="27" spans="2:25" ht="18.75" customHeight="1">
      <c r="B27" s="186" t="s">
        <v>145</v>
      </c>
      <c r="C27" s="42"/>
      <c r="D27" s="42"/>
      <c r="E27" s="42"/>
      <c r="F27" s="42"/>
      <c r="G27" s="42"/>
      <c r="H27" s="42"/>
      <c r="I27" s="42"/>
      <c r="J27" s="42">
        <v>150</v>
      </c>
      <c r="K27" s="42"/>
      <c r="L27" s="42"/>
      <c r="M27" s="42"/>
      <c r="N27" s="42"/>
      <c r="O27" s="42">
        <f t="shared" si="4"/>
        <v>150</v>
      </c>
      <c r="P27" s="58"/>
      <c r="Q27" s="78"/>
      <c r="R27" s="200">
        <v>154.5</v>
      </c>
      <c r="S27" s="201"/>
      <c r="T27" s="178">
        <f>R27-O27</f>
        <v>4.5</v>
      </c>
      <c r="U27" s="168"/>
    </row>
    <row r="28" spans="2:25" ht="18.75" customHeight="1">
      <c r="B28" s="202" t="s">
        <v>146</v>
      </c>
      <c r="C28" s="198"/>
      <c r="D28" s="198"/>
      <c r="E28" s="198"/>
      <c r="F28" s="198"/>
      <c r="G28" s="198"/>
      <c r="H28" s="198"/>
      <c r="I28" s="198"/>
      <c r="J28" s="198"/>
      <c r="K28" s="198"/>
      <c r="L28" s="198"/>
      <c r="M28" s="198"/>
      <c r="N28" s="198"/>
      <c r="O28" s="198"/>
      <c r="P28" s="177"/>
      <c r="Q28" s="77">
        <v>75</v>
      </c>
      <c r="R28" s="104">
        <v>77.25</v>
      </c>
      <c r="S28" s="199"/>
      <c r="T28" s="91">
        <f>R28-O28</f>
        <v>77.25</v>
      </c>
      <c r="U28" s="38"/>
    </row>
    <row r="29" spans="2:25" ht="18.75" customHeight="1">
      <c r="B29" s="3" t="s">
        <v>147</v>
      </c>
      <c r="C29" s="11"/>
      <c r="D29" s="11"/>
      <c r="E29" s="11"/>
      <c r="F29" s="11"/>
      <c r="G29" s="11"/>
      <c r="H29" s="11"/>
      <c r="I29" s="11"/>
      <c r="J29" s="11"/>
      <c r="K29" s="11"/>
      <c r="L29" s="11"/>
      <c r="M29" s="11"/>
      <c r="N29" s="11"/>
      <c r="O29" s="11"/>
      <c r="P29" s="60"/>
      <c r="Q29" s="79"/>
      <c r="R29" s="34"/>
      <c r="S29" s="203"/>
      <c r="T29" s="34"/>
      <c r="U29" s="34"/>
    </row>
    <row r="30" spans="2:25" ht="18.75" customHeight="1">
      <c r="B30" s="186" t="s">
        <v>148</v>
      </c>
      <c r="C30" s="52"/>
      <c r="D30" s="52"/>
      <c r="E30" s="52"/>
      <c r="F30" s="52"/>
      <c r="G30" s="52"/>
      <c r="H30" s="52"/>
      <c r="I30" s="52"/>
      <c r="J30" s="52"/>
      <c r="K30" s="52"/>
      <c r="L30" s="204"/>
      <c r="M30" s="52"/>
      <c r="N30" s="52"/>
      <c r="O30" s="52"/>
      <c r="P30" s="51">
        <v>25</v>
      </c>
      <c r="Q30" s="74"/>
      <c r="R30" s="102">
        <v>25.75</v>
      </c>
      <c r="S30" s="188"/>
      <c r="T30" s="91">
        <f t="shared" ref="T30:T36" si="5">R30-O30</f>
        <v>25.75</v>
      </c>
      <c r="U30" s="38"/>
    </row>
    <row r="31" spans="2:25" ht="18.75" customHeight="1">
      <c r="B31" s="205" t="s">
        <v>149</v>
      </c>
      <c r="C31" s="207"/>
      <c r="D31" s="62"/>
      <c r="E31" s="62"/>
      <c r="F31" s="62"/>
      <c r="G31" s="62"/>
      <c r="H31" s="62"/>
      <c r="I31" s="62"/>
      <c r="J31" s="62">
        <v>350</v>
      </c>
      <c r="K31" s="62"/>
      <c r="L31" s="62"/>
      <c r="M31" s="62"/>
      <c r="N31" s="62"/>
      <c r="O31" s="62">
        <f t="shared" ref="O31:O32" si="6">AVERAGE(C31:N31)</f>
        <v>350</v>
      </c>
      <c r="P31" s="61"/>
      <c r="Q31" s="80"/>
      <c r="R31" s="106">
        <v>360.5</v>
      </c>
      <c r="S31" s="206"/>
      <c r="T31" s="91">
        <f t="shared" si="5"/>
        <v>10.5</v>
      </c>
      <c r="U31" s="38"/>
    </row>
    <row r="32" spans="2:25" ht="18.75" customHeight="1">
      <c r="B32" s="186" t="s">
        <v>150</v>
      </c>
      <c r="C32" s="208"/>
      <c r="D32" s="52"/>
      <c r="E32" s="52"/>
      <c r="F32" s="52"/>
      <c r="G32" s="52"/>
      <c r="H32" s="52"/>
      <c r="I32" s="52"/>
      <c r="J32" s="52">
        <v>250</v>
      </c>
      <c r="K32" s="52"/>
      <c r="L32" s="52"/>
      <c r="M32" s="52"/>
      <c r="N32" s="52"/>
      <c r="O32" s="52">
        <f t="shared" si="6"/>
        <v>250</v>
      </c>
      <c r="P32" s="51"/>
      <c r="Q32" s="74"/>
      <c r="R32" s="102">
        <v>257.5</v>
      </c>
      <c r="S32" s="188"/>
      <c r="T32" s="91">
        <f t="shared" si="5"/>
        <v>7.5</v>
      </c>
      <c r="U32" s="38"/>
    </row>
    <row r="33" spans="2:21" ht="18.75" customHeight="1">
      <c r="B33" s="205" t="s">
        <v>151</v>
      </c>
      <c r="C33" s="62"/>
      <c r="D33" s="62"/>
      <c r="E33" s="62"/>
      <c r="F33" s="62"/>
      <c r="G33" s="62"/>
      <c r="H33" s="62"/>
      <c r="I33" s="62"/>
      <c r="J33" s="62"/>
      <c r="K33" s="62"/>
      <c r="L33" s="62"/>
      <c r="M33" s="62"/>
      <c r="N33" s="62"/>
      <c r="O33" s="62"/>
      <c r="P33" s="61"/>
      <c r="Q33" s="80"/>
      <c r="R33" s="106">
        <v>77.25</v>
      </c>
      <c r="S33" s="206"/>
      <c r="T33" s="91">
        <f t="shared" si="5"/>
        <v>77.25</v>
      </c>
      <c r="U33" s="38"/>
    </row>
    <row r="34" spans="2:21" ht="18.75" customHeight="1">
      <c r="B34" s="186" t="s">
        <v>152</v>
      </c>
      <c r="C34" s="52"/>
      <c r="D34" s="52"/>
      <c r="E34" s="52"/>
      <c r="F34" s="52"/>
      <c r="G34" s="52"/>
      <c r="H34" s="52"/>
      <c r="I34" s="52"/>
      <c r="J34" s="52"/>
      <c r="K34" s="52"/>
      <c r="L34" s="52"/>
      <c r="M34" s="52"/>
      <c r="N34" s="52"/>
      <c r="O34" s="52"/>
      <c r="P34" s="59"/>
      <c r="Q34" s="74">
        <v>30</v>
      </c>
      <c r="R34" s="102">
        <v>25.75</v>
      </c>
      <c r="S34" s="188"/>
      <c r="T34" s="91">
        <f t="shared" si="5"/>
        <v>25.75</v>
      </c>
      <c r="U34" s="38"/>
    </row>
    <row r="35" spans="2:21" ht="18.75" customHeight="1">
      <c r="B35" s="209"/>
      <c r="C35" s="210"/>
      <c r="D35" s="210"/>
      <c r="E35" s="210"/>
      <c r="F35" s="210"/>
      <c r="G35" s="210"/>
      <c r="H35" s="210"/>
      <c r="I35" s="210"/>
      <c r="J35" s="210"/>
      <c r="K35" s="210"/>
      <c r="L35" s="210"/>
      <c r="M35" s="210"/>
      <c r="N35" s="210"/>
      <c r="O35" s="210"/>
      <c r="P35" s="211"/>
      <c r="Q35" s="212"/>
      <c r="R35" s="213"/>
      <c r="S35" s="214"/>
      <c r="T35" s="91">
        <f t="shared" si="5"/>
        <v>0</v>
      </c>
      <c r="U35" s="38"/>
    </row>
    <row r="36" spans="2:21" ht="18.75" customHeight="1">
      <c r="B36" s="2"/>
      <c r="C36" s="8"/>
      <c r="D36" s="8"/>
      <c r="E36" s="8"/>
      <c r="F36" s="8"/>
      <c r="G36" s="8"/>
      <c r="H36" s="8"/>
      <c r="I36" s="8"/>
      <c r="J36" s="8"/>
      <c r="K36" s="8"/>
      <c r="L36" s="8"/>
      <c r="M36" s="8"/>
      <c r="N36" s="8"/>
      <c r="O36" s="8"/>
      <c r="P36" s="86"/>
      <c r="Q36" s="87"/>
      <c r="R36" s="30"/>
      <c r="S36" s="30"/>
      <c r="T36" s="38">
        <f t="shared" si="5"/>
        <v>0</v>
      </c>
      <c r="U36" s="38"/>
    </row>
    <row r="37" spans="2:21" ht="18.75" customHeight="1">
      <c r="B37" s="43"/>
      <c r="C37" s="42"/>
      <c r="D37" s="42"/>
      <c r="E37" s="42"/>
      <c r="F37" s="42"/>
      <c r="G37" s="42"/>
      <c r="H37" s="42"/>
      <c r="I37" s="42"/>
      <c r="J37" s="42"/>
      <c r="K37" s="42"/>
      <c r="L37" s="42"/>
      <c r="M37" s="42"/>
      <c r="N37" s="42"/>
      <c r="O37" s="42"/>
      <c r="P37" s="42"/>
      <c r="Q37" s="42"/>
      <c r="R37" s="30"/>
      <c r="S37" s="30"/>
      <c r="T37" s="26"/>
      <c r="U37" s="26"/>
    </row>
    <row r="38" spans="2:21" ht="18" customHeight="1">
      <c r="B38" s="44"/>
      <c r="C38" s="42"/>
      <c r="D38" s="42"/>
      <c r="E38" s="42"/>
      <c r="F38" s="42"/>
      <c r="G38" s="42"/>
      <c r="H38" s="42"/>
      <c r="I38" s="42"/>
      <c r="J38" s="42"/>
      <c r="K38" s="42"/>
      <c r="L38" s="42"/>
      <c r="M38" s="42"/>
      <c r="N38" s="42"/>
      <c r="O38" s="42"/>
      <c r="P38" s="42"/>
      <c r="Q38" s="42"/>
      <c r="R38" s="30"/>
      <c r="S38" s="30"/>
      <c r="T38" s="26"/>
      <c r="U38" s="26"/>
    </row>
    <row r="39" spans="2:21">
      <c r="C39" s="42"/>
      <c r="D39" s="42"/>
      <c r="E39" s="42"/>
      <c r="F39" s="42"/>
      <c r="G39" s="42"/>
      <c r="H39" s="42"/>
      <c r="I39" s="42"/>
      <c r="J39" s="42"/>
      <c r="K39" s="42"/>
      <c r="L39" s="42"/>
      <c r="M39" s="42"/>
      <c r="N39" s="42"/>
      <c r="O39" s="42"/>
      <c r="P39" s="42"/>
      <c r="Q39" s="42"/>
      <c r="R39" s="30"/>
      <c r="S39" s="30"/>
    </row>
    <row r="40" spans="2:21" ht="18.75">
      <c r="B40" s="45"/>
      <c r="C40" s="42"/>
      <c r="D40" s="42"/>
      <c r="E40" s="42"/>
      <c r="F40" s="42"/>
      <c r="G40" s="42"/>
      <c r="H40" s="42"/>
      <c r="I40" s="42"/>
      <c r="J40" s="42"/>
      <c r="K40" s="42"/>
      <c r="L40" s="42"/>
      <c r="M40" s="42"/>
      <c r="N40" s="42"/>
      <c r="O40" s="42"/>
      <c r="P40" s="42"/>
      <c r="Q40" s="42"/>
      <c r="R40" s="30"/>
      <c r="S40" s="32"/>
    </row>
    <row r="41" spans="2:21">
      <c r="B41" s="260"/>
      <c r="C41" s="285"/>
      <c r="D41" s="285"/>
      <c r="E41" s="285"/>
      <c r="F41" s="285"/>
      <c r="G41" s="285"/>
      <c r="H41" s="285"/>
      <c r="I41" s="285"/>
      <c r="J41" s="285"/>
      <c r="K41" s="285"/>
      <c r="L41" s="285"/>
      <c r="M41" s="285"/>
      <c r="N41" s="285"/>
      <c r="O41" s="46"/>
      <c r="P41" s="46"/>
      <c r="Q41" s="46"/>
      <c r="R41" s="47"/>
      <c r="S41" s="47"/>
    </row>
    <row r="42" spans="2:21">
      <c r="B42" s="284"/>
      <c r="C42" s="286"/>
      <c r="D42" s="286"/>
      <c r="E42" s="286"/>
      <c r="F42" s="286"/>
      <c r="G42" s="286"/>
      <c r="H42" s="286"/>
      <c r="I42" s="286"/>
      <c r="J42" s="286"/>
      <c r="K42" s="286"/>
      <c r="L42" s="286"/>
      <c r="M42" s="286"/>
      <c r="N42" s="286"/>
      <c r="O42" s="46"/>
      <c r="P42" s="46"/>
      <c r="Q42" s="46"/>
      <c r="R42" s="47"/>
      <c r="S42" s="47"/>
    </row>
    <row r="43" spans="2:21">
      <c r="B43" s="260"/>
      <c r="C43" s="285"/>
      <c r="D43" s="285"/>
      <c r="E43" s="285"/>
      <c r="F43" s="285"/>
      <c r="G43" s="285"/>
      <c r="H43" s="285"/>
      <c r="I43" s="285"/>
      <c r="J43" s="285"/>
      <c r="K43" s="285"/>
      <c r="L43" s="285"/>
      <c r="M43" s="285"/>
      <c r="N43" s="285"/>
      <c r="O43" s="46"/>
      <c r="P43" s="46"/>
      <c r="Q43" s="46"/>
      <c r="R43" s="47"/>
      <c r="S43" s="47"/>
    </row>
    <row r="44" spans="2:21">
      <c r="B44" s="260"/>
      <c r="C44" s="285"/>
      <c r="D44" s="285"/>
      <c r="E44" s="285"/>
      <c r="F44" s="285"/>
      <c r="G44" s="285"/>
      <c r="H44" s="285"/>
      <c r="I44" s="285"/>
      <c r="J44" s="285"/>
      <c r="K44" s="285"/>
      <c r="L44" s="285"/>
      <c r="M44" s="285"/>
      <c r="N44" s="285"/>
      <c r="O44" s="46"/>
      <c r="P44" s="46"/>
      <c r="Q44" s="46"/>
      <c r="R44" s="47"/>
      <c r="S44" s="47"/>
    </row>
    <row r="45" spans="2:21">
      <c r="B45" s="284"/>
      <c r="C45" s="284"/>
      <c r="D45" s="284"/>
      <c r="E45" s="284"/>
      <c r="F45" s="284"/>
      <c r="G45" s="284"/>
      <c r="H45" s="284"/>
      <c r="I45" s="284"/>
      <c r="J45" s="284"/>
      <c r="K45" s="284"/>
      <c r="L45" s="284"/>
      <c r="M45" s="284"/>
      <c r="N45" s="284"/>
    </row>
    <row r="46" spans="2:21">
      <c r="B46" s="260"/>
      <c r="C46" s="260"/>
      <c r="D46" s="260"/>
      <c r="E46" s="260"/>
      <c r="F46" s="260"/>
      <c r="G46" s="260"/>
      <c r="H46" s="260"/>
      <c r="I46" s="260"/>
      <c r="J46" s="260"/>
      <c r="K46" s="260"/>
      <c r="L46" s="260"/>
      <c r="M46" s="260"/>
      <c r="N46" s="260"/>
    </row>
    <row r="47" spans="2:21">
      <c r="B47" s="284"/>
      <c r="C47" s="284"/>
      <c r="D47" s="284"/>
      <c r="E47" s="284"/>
      <c r="F47" s="284"/>
      <c r="G47" s="284"/>
      <c r="H47" s="284"/>
      <c r="I47" s="284"/>
      <c r="J47" s="284"/>
      <c r="K47" s="284"/>
      <c r="L47" s="284"/>
      <c r="M47" s="284"/>
      <c r="N47" s="284"/>
    </row>
  </sheetData>
  <mergeCells count="25">
    <mergeCell ref="W8:Y11"/>
    <mergeCell ref="W13:Y14"/>
    <mergeCell ref="B47:N47"/>
    <mergeCell ref="B41:N41"/>
    <mergeCell ref="B42:N42"/>
    <mergeCell ref="B43:N43"/>
    <mergeCell ref="B44:N44"/>
    <mergeCell ref="B45:N45"/>
    <mergeCell ref="B46:N46"/>
    <mergeCell ref="O1:O3"/>
    <mergeCell ref="R1:S1"/>
    <mergeCell ref="T1:U1"/>
    <mergeCell ref="P1:Q1"/>
    <mergeCell ref="N1:N3"/>
    <mergeCell ref="B1:B3"/>
    <mergeCell ref="C1:C3"/>
    <mergeCell ref="D1:D3"/>
    <mergeCell ref="E1:F2"/>
    <mergeCell ref="G1:G3"/>
    <mergeCell ref="M1:M3"/>
    <mergeCell ref="H1:H3"/>
    <mergeCell ref="I1:I3"/>
    <mergeCell ref="J1:J3"/>
    <mergeCell ref="K1:K3"/>
    <mergeCell ref="L1:L3"/>
  </mergeCells>
  <pageMargins left="0.25" right="0.25" top="0.75" bottom="0.5" header="0.3" footer="0.3"/>
  <pageSetup scale="65" orientation="portrait" horizontalDpi="300" verticalDpi="300" r:id="rId1"/>
  <headerFooter>
    <oddHeader>&amp;CMaricopa County Community College District
Facility Rental Rates
Effective Date: July 1, 2013</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0"/>
  <sheetViews>
    <sheetView workbookViewId="0">
      <selection activeCell="B1" sqref="B1:Z3"/>
    </sheetView>
  </sheetViews>
  <sheetFormatPr defaultRowHeight="15"/>
  <cols>
    <col min="1" max="1" width="2" customWidth="1"/>
    <col min="2" max="2" width="36.5703125" customWidth="1"/>
    <col min="3" max="19" width="5.7109375" hidden="1" customWidth="1"/>
    <col min="20" max="20" width="10.7109375" style="26" customWidth="1"/>
    <col min="21" max="24" width="10.7109375" customWidth="1"/>
    <col min="25" max="26" width="10.7109375" style="26" customWidth="1"/>
    <col min="27" max="30" width="10.7109375" hidden="1" customWidth="1"/>
    <col min="31" max="31" width="1.28515625" customWidth="1"/>
  </cols>
  <sheetData>
    <row r="1" spans="2:30" s="1" customFormat="1" ht="15" customHeight="1">
      <c r="B1" s="247" t="s">
        <v>0</v>
      </c>
      <c r="C1" s="250" t="s">
        <v>1</v>
      </c>
      <c r="D1" s="250" t="s">
        <v>2</v>
      </c>
      <c r="E1" s="243" t="s">
        <v>3</v>
      </c>
      <c r="F1" s="244"/>
      <c r="G1" s="250" t="s">
        <v>4</v>
      </c>
      <c r="H1" s="250" t="s">
        <v>5</v>
      </c>
      <c r="I1" s="250" t="s">
        <v>6</v>
      </c>
      <c r="J1" s="250" t="s">
        <v>7</v>
      </c>
      <c r="K1" s="250" t="s">
        <v>8</v>
      </c>
      <c r="L1" s="250" t="s">
        <v>9</v>
      </c>
      <c r="M1" s="250" t="s">
        <v>10</v>
      </c>
      <c r="N1" s="250" t="s">
        <v>11</v>
      </c>
      <c r="O1" s="250" t="s">
        <v>12</v>
      </c>
      <c r="P1" s="263" t="s">
        <v>13</v>
      </c>
      <c r="Q1" s="264"/>
      <c r="R1" s="264"/>
      <c r="S1" s="264"/>
      <c r="T1" s="253" t="s">
        <v>14</v>
      </c>
      <c r="U1" s="254"/>
      <c r="V1" s="254"/>
      <c r="W1" s="254"/>
      <c r="X1" s="254"/>
      <c r="Y1" s="254"/>
      <c r="Z1" s="255"/>
      <c r="AA1" s="238" t="s">
        <v>15</v>
      </c>
      <c r="AB1" s="238"/>
      <c r="AC1" s="238"/>
      <c r="AD1" s="239"/>
    </row>
    <row r="2" spans="2:30" s="1" customFormat="1" ht="15" customHeight="1">
      <c r="B2" s="248"/>
      <c r="C2" s="251"/>
      <c r="D2" s="251"/>
      <c r="E2" s="245"/>
      <c r="F2" s="246"/>
      <c r="G2" s="251"/>
      <c r="H2" s="251"/>
      <c r="I2" s="251"/>
      <c r="J2" s="251"/>
      <c r="K2" s="251"/>
      <c r="L2" s="251"/>
      <c r="M2" s="251"/>
      <c r="N2" s="251"/>
      <c r="O2" s="251"/>
      <c r="P2" s="49"/>
      <c r="Q2" s="49"/>
      <c r="R2" s="49" t="s">
        <v>16</v>
      </c>
      <c r="S2" s="49"/>
      <c r="T2" s="256" t="s">
        <v>17</v>
      </c>
      <c r="U2" s="241"/>
      <c r="V2" s="240" t="s">
        <v>18</v>
      </c>
      <c r="W2" s="241"/>
      <c r="X2" s="261" t="s">
        <v>19</v>
      </c>
      <c r="Y2" s="265" t="s">
        <v>20</v>
      </c>
      <c r="Z2" s="258" t="s">
        <v>21</v>
      </c>
      <c r="AA2" s="240" t="s">
        <v>17</v>
      </c>
      <c r="AB2" s="241"/>
      <c r="AC2" s="242" t="s">
        <v>22</v>
      </c>
      <c r="AD2" s="241"/>
    </row>
    <row r="3" spans="2:30" s="1" customFormat="1" ht="33" customHeight="1">
      <c r="B3" s="249"/>
      <c r="C3" s="252"/>
      <c r="D3" s="252"/>
      <c r="E3" s="7" t="s">
        <v>23</v>
      </c>
      <c r="F3" s="7" t="s">
        <v>24</v>
      </c>
      <c r="G3" s="252"/>
      <c r="H3" s="252"/>
      <c r="I3" s="252"/>
      <c r="J3" s="252"/>
      <c r="K3" s="252"/>
      <c r="L3" s="252"/>
      <c r="M3" s="252"/>
      <c r="N3" s="252"/>
      <c r="O3" s="252"/>
      <c r="P3" s="48" t="s">
        <v>25</v>
      </c>
      <c r="Q3" s="48" t="s">
        <v>26</v>
      </c>
      <c r="R3" s="48" t="s">
        <v>27</v>
      </c>
      <c r="S3" s="85" t="s">
        <v>28</v>
      </c>
      <c r="T3" s="99" t="s">
        <v>29</v>
      </c>
      <c r="U3" s="96" t="s">
        <v>30</v>
      </c>
      <c r="V3" s="95" t="s">
        <v>29</v>
      </c>
      <c r="W3" s="96" t="s">
        <v>31</v>
      </c>
      <c r="X3" s="262"/>
      <c r="Y3" s="266"/>
      <c r="Z3" s="259"/>
      <c r="AA3" s="98" t="s">
        <v>29</v>
      </c>
      <c r="AB3" s="96" t="s">
        <v>31</v>
      </c>
      <c r="AC3" s="95" t="s">
        <v>29</v>
      </c>
      <c r="AD3" s="96" t="s">
        <v>31</v>
      </c>
    </row>
    <row r="4" spans="2:30" ht="18.75" customHeight="1">
      <c r="B4" s="134" t="s">
        <v>32</v>
      </c>
      <c r="C4" s="6"/>
      <c r="D4" s="6"/>
      <c r="E4" s="6"/>
      <c r="F4" s="6"/>
      <c r="G4" s="6"/>
      <c r="H4" s="6"/>
      <c r="I4" s="6"/>
      <c r="J4" s="6"/>
      <c r="K4" s="6"/>
      <c r="L4" s="6"/>
      <c r="M4" s="6"/>
      <c r="N4" s="6"/>
      <c r="O4" s="6"/>
      <c r="P4" s="6"/>
      <c r="Q4" s="6"/>
      <c r="R4" s="6"/>
      <c r="S4" s="6"/>
      <c r="T4" s="6"/>
      <c r="U4" s="100">
        <v>0.5</v>
      </c>
      <c r="V4" s="6"/>
      <c r="W4" s="100">
        <v>0.25</v>
      </c>
      <c r="X4" s="100"/>
      <c r="Y4" s="6"/>
      <c r="Z4" s="6"/>
      <c r="AA4" s="6"/>
      <c r="AB4" s="97"/>
      <c r="AC4" s="97"/>
      <c r="AD4" s="97"/>
    </row>
    <row r="5" spans="2:30" ht="38.25" customHeight="1">
      <c r="B5" s="143" t="s">
        <v>153</v>
      </c>
      <c r="C5" s="8">
        <v>50</v>
      </c>
      <c r="D5" s="8">
        <v>45</v>
      </c>
      <c r="E5" s="8"/>
      <c r="F5" s="8"/>
      <c r="G5" s="8">
        <v>25</v>
      </c>
      <c r="H5" s="8">
        <v>50</v>
      </c>
      <c r="I5" s="8"/>
      <c r="J5" s="8"/>
      <c r="K5" s="8"/>
      <c r="L5" s="8">
        <v>50</v>
      </c>
      <c r="M5" s="8"/>
      <c r="N5" s="8"/>
      <c r="O5" s="8">
        <f>AVERAGE(C5:N5)</f>
        <v>44</v>
      </c>
      <c r="P5" s="51"/>
      <c r="Q5" s="52">
        <v>15</v>
      </c>
      <c r="R5" s="52"/>
      <c r="S5" s="52"/>
      <c r="T5" s="109">
        <v>49.44</v>
      </c>
      <c r="U5" s="103">
        <f>(ROUND(T5*(1-U$4),0))*1.03</f>
        <v>25.75</v>
      </c>
      <c r="V5" s="109">
        <f>(ROUND(T5*(1+W$4),0))*1.03</f>
        <v>63.86</v>
      </c>
      <c r="W5" s="103">
        <f>(ROUND(U5*(1+W$4),0))*1.03</f>
        <v>32.96</v>
      </c>
      <c r="X5" s="102"/>
      <c r="Y5" s="102">
        <f>(T5)*1.03</f>
        <v>50.923200000000001</v>
      </c>
      <c r="Z5" s="103">
        <f>(T5)*1.03</f>
        <v>50.923200000000001</v>
      </c>
      <c r="AA5" s="91">
        <f>T5-O5</f>
        <v>5.4399999999999977</v>
      </c>
      <c r="AB5" s="38">
        <f>U5-$O5</f>
        <v>-18.25</v>
      </c>
      <c r="AC5" s="38">
        <f>V5-O5</f>
        <v>19.86</v>
      </c>
      <c r="AD5" s="38">
        <f t="shared" ref="AD5:AD6" si="0">W5-$O5</f>
        <v>-11.04</v>
      </c>
    </row>
    <row r="6" spans="2:30" ht="18.75" customHeight="1">
      <c r="B6" s="135" t="s">
        <v>154</v>
      </c>
      <c r="C6" s="8">
        <v>50</v>
      </c>
      <c r="D6" s="16">
        <v>37.5</v>
      </c>
      <c r="E6" s="16">
        <v>37.5</v>
      </c>
      <c r="F6" s="8"/>
      <c r="G6" s="8">
        <v>40</v>
      </c>
      <c r="H6" s="8">
        <v>80</v>
      </c>
      <c r="I6" s="8"/>
      <c r="J6" s="8">
        <v>45</v>
      </c>
      <c r="K6" s="8">
        <v>62.5</v>
      </c>
      <c r="L6" s="8">
        <v>90</v>
      </c>
      <c r="M6" s="8">
        <v>30</v>
      </c>
      <c r="N6" s="8"/>
      <c r="O6" s="8">
        <f>AVERAGE(C6:N6)</f>
        <v>52.5</v>
      </c>
      <c r="P6" s="51"/>
      <c r="Q6" s="52"/>
      <c r="R6" s="52"/>
      <c r="S6" s="52"/>
      <c r="T6" s="109">
        <v>60.77</v>
      </c>
      <c r="U6" s="103">
        <f>(ROUND(T6*(1-U$4),0))*1.03</f>
        <v>30.900000000000002</v>
      </c>
      <c r="V6" s="109">
        <f>(ROUND(T6*(1+W$4),0))*1.03</f>
        <v>78.28</v>
      </c>
      <c r="W6" s="103">
        <f>(ROUND(U6*(1+W$4),0))*1.03</f>
        <v>40.17</v>
      </c>
      <c r="X6" s="102"/>
      <c r="Y6" s="102">
        <f>(T6)*1.03</f>
        <v>62.593100000000007</v>
      </c>
      <c r="Z6" s="103">
        <f>(T6)*1.03</f>
        <v>62.593100000000007</v>
      </c>
      <c r="AA6" s="91">
        <f>T6-O6</f>
        <v>8.2700000000000031</v>
      </c>
      <c r="AB6" s="38">
        <f>U6-$O6</f>
        <v>-21.599999999999998</v>
      </c>
      <c r="AC6" s="38">
        <f>V6-O6</f>
        <v>25.78</v>
      </c>
      <c r="AD6" s="38">
        <f t="shared" si="0"/>
        <v>-12.329999999999998</v>
      </c>
    </row>
    <row r="7" spans="2:30" ht="18.75" customHeight="1">
      <c r="B7" s="137" t="s">
        <v>38</v>
      </c>
      <c r="C7" s="9"/>
      <c r="D7" s="9"/>
      <c r="E7" s="9"/>
      <c r="F7" s="9"/>
      <c r="G7" s="9"/>
      <c r="H7" s="9"/>
      <c r="I7" s="9"/>
      <c r="J7" s="9"/>
      <c r="K7" s="9"/>
      <c r="L7" s="9"/>
      <c r="M7" s="9"/>
      <c r="N7" s="9"/>
      <c r="O7" s="9"/>
      <c r="P7" s="9"/>
      <c r="Q7" s="9"/>
      <c r="R7" s="9"/>
      <c r="S7" s="9"/>
      <c r="T7" s="113"/>
      <c r="U7" s="113"/>
      <c r="V7" s="113"/>
      <c r="W7" s="113"/>
      <c r="X7" s="113"/>
      <c r="Y7" s="113"/>
      <c r="Z7" s="113"/>
      <c r="AA7" s="31"/>
      <c r="AB7" s="31"/>
      <c r="AC7" s="31"/>
      <c r="AD7" s="31"/>
    </row>
    <row r="8" spans="2:30" ht="18.75" customHeight="1">
      <c r="B8" s="138" t="s">
        <v>155</v>
      </c>
      <c r="C8" s="20">
        <v>50</v>
      </c>
      <c r="D8" s="20">
        <v>40</v>
      </c>
      <c r="E8" s="25"/>
      <c r="F8" s="27"/>
      <c r="G8" s="20">
        <v>40</v>
      </c>
      <c r="H8" s="20">
        <v>40</v>
      </c>
      <c r="I8" s="25"/>
      <c r="J8" s="20">
        <v>40</v>
      </c>
      <c r="K8" s="20"/>
      <c r="L8" s="20"/>
      <c r="M8" s="20"/>
      <c r="N8" s="20"/>
      <c r="O8" s="20">
        <f t="shared" ref="O8:O13" si="1">AVERAGE(C8:N8)</f>
        <v>42</v>
      </c>
      <c r="P8" s="56"/>
      <c r="Q8" s="57"/>
      <c r="R8" s="57"/>
      <c r="S8" s="57"/>
      <c r="T8" s="114">
        <v>45.32</v>
      </c>
      <c r="U8" s="105">
        <f>(ROUND(T8*(1-U$4),0))*1.03</f>
        <v>23.69</v>
      </c>
      <c r="V8" s="114">
        <f>(ROUND(T8*(1+W$4),0))*1.03</f>
        <v>58.71</v>
      </c>
      <c r="W8" s="105">
        <f>(ROUND(U8*(1+W$4),0))*1.03</f>
        <v>30.900000000000002</v>
      </c>
      <c r="X8" s="104"/>
      <c r="Y8" s="104">
        <f>(T8)*1.03</f>
        <v>46.679600000000001</v>
      </c>
      <c r="Z8" s="105">
        <f>(T8)*1.03</f>
        <v>46.679600000000001</v>
      </c>
      <c r="AA8" s="91">
        <f>T8-O8</f>
        <v>3.3200000000000003</v>
      </c>
      <c r="AB8" s="38">
        <f>U8-$O8</f>
        <v>-18.309999999999999</v>
      </c>
      <c r="AC8" s="38">
        <f>V8-O8</f>
        <v>16.71</v>
      </c>
      <c r="AD8" s="38">
        <f>W8-$O8</f>
        <v>-11.099999999999998</v>
      </c>
    </row>
    <row r="9" spans="2:30" ht="18.75" customHeight="1">
      <c r="B9" s="135" t="s">
        <v>156</v>
      </c>
      <c r="C9" s="24">
        <v>50</v>
      </c>
      <c r="D9" s="24">
        <v>55</v>
      </c>
      <c r="E9" s="24"/>
      <c r="F9" s="24"/>
      <c r="G9" s="24">
        <v>45</v>
      </c>
      <c r="H9" s="24">
        <v>100</v>
      </c>
      <c r="I9" s="24"/>
      <c r="J9" s="24">
        <v>45</v>
      </c>
      <c r="K9" s="24">
        <v>52.5</v>
      </c>
      <c r="L9" s="24">
        <v>50</v>
      </c>
      <c r="M9" s="24"/>
      <c r="N9" s="24"/>
      <c r="O9" s="24">
        <f t="shared" si="1"/>
        <v>56.785714285714285</v>
      </c>
      <c r="P9" s="58"/>
      <c r="Q9" s="42"/>
      <c r="R9" s="42"/>
      <c r="S9" s="42"/>
      <c r="T9" s="117">
        <v>67.98</v>
      </c>
      <c r="U9" s="103">
        <f>(ROUND(T9*(1-U$4),0))*1.03</f>
        <v>35.020000000000003</v>
      </c>
      <c r="V9" s="109">
        <f>(ROUND(T9*(1+W$4),0))*1.03</f>
        <v>87.55</v>
      </c>
      <c r="W9" s="103">
        <f>(ROUND(U9*(1+W$4),0))*1.03</f>
        <v>45.32</v>
      </c>
      <c r="X9" s="102"/>
      <c r="Y9" s="102">
        <f>(T9)*1.03</f>
        <v>70.019400000000005</v>
      </c>
      <c r="Z9" s="103">
        <f>(T9)*1.03</f>
        <v>70.019400000000005</v>
      </c>
      <c r="AA9" s="91">
        <f>T9-O9</f>
        <v>11.194285714285719</v>
      </c>
      <c r="AB9" s="38">
        <f>U9-$O9</f>
        <v>-21.765714285714282</v>
      </c>
      <c r="AC9" s="38">
        <f>V9-O9</f>
        <v>30.764285714285712</v>
      </c>
      <c r="AD9" s="38">
        <f t="shared" ref="AD9" si="2">W9-$O9</f>
        <v>-11.465714285714284</v>
      </c>
    </row>
    <row r="10" spans="2:30" ht="18.75" customHeight="1">
      <c r="B10" s="138" t="s">
        <v>157</v>
      </c>
      <c r="C10" s="20">
        <v>60</v>
      </c>
      <c r="D10" s="20">
        <v>95</v>
      </c>
      <c r="E10" s="20"/>
      <c r="F10" s="20"/>
      <c r="G10" s="20">
        <v>50</v>
      </c>
      <c r="H10" s="20">
        <v>250</v>
      </c>
      <c r="I10" s="20"/>
      <c r="J10" s="20"/>
      <c r="K10" s="20"/>
      <c r="L10" s="20"/>
      <c r="M10" s="20"/>
      <c r="N10" s="20"/>
      <c r="O10" s="20">
        <f>AVERAGE(C10:N10)</f>
        <v>113.75</v>
      </c>
      <c r="P10" s="56"/>
      <c r="Q10" s="57">
        <v>200</v>
      </c>
      <c r="R10" s="57"/>
      <c r="S10" s="57"/>
      <c r="T10" s="114">
        <v>124.63000000000001</v>
      </c>
      <c r="U10" s="105">
        <f>(ROUND(T10*(1-U$4),0))*1.03</f>
        <v>63.86</v>
      </c>
      <c r="V10" s="114">
        <f>(ROUND(T10*(1+W$4),0))*1.03</f>
        <v>160.68</v>
      </c>
      <c r="W10" s="105">
        <f>(ROUND(U10*(1+W$4),0))*1.03</f>
        <v>82.4</v>
      </c>
      <c r="X10" s="104"/>
      <c r="Y10" s="104">
        <f>(T10)*1.03</f>
        <v>128.36890000000002</v>
      </c>
      <c r="Z10" s="105">
        <f>(T10)*1.03</f>
        <v>128.36890000000002</v>
      </c>
      <c r="AA10" s="91"/>
      <c r="AB10" s="38"/>
      <c r="AC10" s="38"/>
      <c r="AD10" s="38"/>
    </row>
    <row r="11" spans="2:30" ht="18.75" customHeight="1">
      <c r="B11" s="135" t="s">
        <v>43</v>
      </c>
      <c r="C11" s="24"/>
      <c r="D11" s="24">
        <v>40</v>
      </c>
      <c r="E11" s="24"/>
      <c r="F11" s="24"/>
      <c r="G11" s="24"/>
      <c r="H11" s="24">
        <v>30</v>
      </c>
      <c r="I11" s="24"/>
      <c r="J11" s="24"/>
      <c r="K11" s="24">
        <v>50</v>
      </c>
      <c r="L11" s="24"/>
      <c r="M11" s="24"/>
      <c r="N11" s="24"/>
      <c r="O11" s="24">
        <f t="shared" ref="O11" si="3">AVERAGE(C11:N11)</f>
        <v>40</v>
      </c>
      <c r="P11" s="58"/>
      <c r="Q11" s="42">
        <v>35</v>
      </c>
      <c r="R11" s="42"/>
      <c r="S11" s="42"/>
      <c r="T11" s="109">
        <v>45.32</v>
      </c>
      <c r="U11" s="103">
        <v>41.2</v>
      </c>
      <c r="V11" s="109">
        <v>41.2</v>
      </c>
      <c r="W11" s="103">
        <v>41.2</v>
      </c>
      <c r="X11" s="102"/>
      <c r="Y11" s="102" t="s">
        <v>44</v>
      </c>
      <c r="Z11" s="103" t="s">
        <v>44</v>
      </c>
      <c r="AA11" s="91"/>
      <c r="AB11" s="38"/>
      <c r="AC11" s="38"/>
      <c r="AD11" s="38"/>
    </row>
    <row r="12" spans="2:30" ht="18.75" customHeight="1">
      <c r="B12" s="138" t="s">
        <v>47</v>
      </c>
      <c r="C12" s="20"/>
      <c r="D12" s="20"/>
      <c r="E12" s="20"/>
      <c r="F12" s="20"/>
      <c r="G12" s="20">
        <v>25</v>
      </c>
      <c r="H12" s="20"/>
      <c r="I12" s="20"/>
      <c r="J12" s="20"/>
      <c r="K12" s="20"/>
      <c r="L12" s="20"/>
      <c r="M12" s="20"/>
      <c r="N12" s="20"/>
      <c r="O12" s="20">
        <f t="shared" si="1"/>
        <v>25</v>
      </c>
      <c r="P12" s="56"/>
      <c r="Q12" s="57"/>
      <c r="R12" s="57"/>
      <c r="S12" s="57"/>
      <c r="T12" s="114">
        <v>29.87</v>
      </c>
      <c r="U12" s="105">
        <f>(ROUND(T12*(1-U$4),0))*1.03</f>
        <v>15.450000000000001</v>
      </c>
      <c r="V12" s="114">
        <f>(ROUND(T12*(1+W$4),0))*1.03</f>
        <v>38.11</v>
      </c>
      <c r="W12" s="105">
        <f>(ROUND(U12*(1+W$4),0))*1.03</f>
        <v>19.57</v>
      </c>
      <c r="X12" s="104"/>
      <c r="Y12" s="104">
        <f>(T12)*1.03</f>
        <v>30.766100000000002</v>
      </c>
      <c r="Z12" s="105">
        <f>(T12)*1.03</f>
        <v>30.766100000000002</v>
      </c>
      <c r="AA12" s="91">
        <f>T12-O12</f>
        <v>4.870000000000001</v>
      </c>
      <c r="AB12" s="38">
        <f>U12-$O12</f>
        <v>-9.5499999999999989</v>
      </c>
      <c r="AC12" s="38">
        <f>V12-O12</f>
        <v>13.11</v>
      </c>
      <c r="AD12" s="38">
        <f t="shared" ref="AD12:AD13" si="4">W12-$O12</f>
        <v>-5.43</v>
      </c>
    </row>
    <row r="13" spans="2:30" ht="18.75" customHeight="1">
      <c r="B13" s="135" t="s">
        <v>48</v>
      </c>
      <c r="C13" s="24"/>
      <c r="D13" s="24">
        <v>18.75</v>
      </c>
      <c r="E13" s="24"/>
      <c r="F13" s="24"/>
      <c r="G13" s="24"/>
      <c r="H13" s="24">
        <v>50</v>
      </c>
      <c r="I13" s="24"/>
      <c r="J13" s="24"/>
      <c r="K13" s="24"/>
      <c r="L13" s="24"/>
      <c r="M13" s="24"/>
      <c r="N13" s="24"/>
      <c r="O13" s="24">
        <f t="shared" si="1"/>
        <v>34.375</v>
      </c>
      <c r="P13" s="58"/>
      <c r="Q13" s="42"/>
      <c r="R13" s="42"/>
      <c r="S13" s="42"/>
      <c r="T13" s="109">
        <v>41.2</v>
      </c>
      <c r="U13" s="103">
        <f>(ROUND(T13*(1-U$4),0))*1.03</f>
        <v>21.63</v>
      </c>
      <c r="V13" s="109">
        <f>(ROUND(T13*(1+W$4),0))*1.03</f>
        <v>53.56</v>
      </c>
      <c r="W13" s="103">
        <f>(ROUND(U13*(1+W$4),0))*1.03</f>
        <v>27.810000000000002</v>
      </c>
      <c r="X13" s="102"/>
      <c r="Y13" s="102">
        <f>(T13)*1.03</f>
        <v>42.436000000000007</v>
      </c>
      <c r="Z13" s="103">
        <f>(T13)*1.03</f>
        <v>42.436000000000007</v>
      </c>
      <c r="AA13" s="91">
        <f>T13-O13</f>
        <v>6.8250000000000028</v>
      </c>
      <c r="AB13" s="38">
        <f>U13-$O13</f>
        <v>-12.745000000000001</v>
      </c>
      <c r="AC13" s="38">
        <f>V13-O13</f>
        <v>19.185000000000002</v>
      </c>
      <c r="AD13" s="38">
        <f t="shared" si="4"/>
        <v>-6.5649999999999977</v>
      </c>
    </row>
    <row r="14" spans="2:30" ht="18.75" customHeight="1">
      <c r="B14" s="139" t="s">
        <v>52</v>
      </c>
      <c r="C14" s="10"/>
      <c r="D14" s="10"/>
      <c r="E14" s="10"/>
      <c r="F14" s="10"/>
      <c r="G14" s="10"/>
      <c r="H14" s="10"/>
      <c r="I14" s="10"/>
      <c r="J14" s="10"/>
      <c r="K14" s="10"/>
      <c r="L14" s="10"/>
      <c r="M14" s="10"/>
      <c r="N14" s="10"/>
      <c r="O14" s="10"/>
      <c r="P14" s="10"/>
      <c r="Q14" s="10"/>
      <c r="R14" s="10"/>
      <c r="S14" s="10"/>
      <c r="T14" s="116"/>
      <c r="U14" s="116"/>
      <c r="V14" s="116"/>
      <c r="W14" s="116"/>
      <c r="X14" s="116"/>
      <c r="Y14" s="116"/>
      <c r="Z14" s="116"/>
      <c r="AA14" s="33"/>
      <c r="AB14" s="33"/>
      <c r="AC14" s="33"/>
      <c r="AD14" s="33"/>
    </row>
    <row r="15" spans="2:30" ht="34.5" customHeight="1">
      <c r="B15" s="143" t="s">
        <v>158</v>
      </c>
      <c r="C15" s="8">
        <v>150</v>
      </c>
      <c r="D15" s="8">
        <v>80</v>
      </c>
      <c r="E15" s="8">
        <v>100</v>
      </c>
      <c r="F15" s="8"/>
      <c r="G15" s="8"/>
      <c r="H15" s="8">
        <v>200</v>
      </c>
      <c r="I15" s="8"/>
      <c r="J15" s="8">
        <v>187.5</v>
      </c>
      <c r="K15" s="8">
        <v>125</v>
      </c>
      <c r="L15" s="8">
        <v>58.75</v>
      </c>
      <c r="M15" s="8"/>
      <c r="N15" s="8"/>
      <c r="O15" s="8">
        <f>AVERAGE(C15:N15)</f>
        <v>128.75</v>
      </c>
      <c r="P15" s="51"/>
      <c r="Q15" s="52">
        <v>150</v>
      </c>
      <c r="R15" s="52"/>
      <c r="S15" s="52"/>
      <c r="T15" s="109">
        <v>169.95000000000002</v>
      </c>
      <c r="U15" s="103">
        <f>(ROUND(T15*(1-U$4),0))*1.03</f>
        <v>87.55</v>
      </c>
      <c r="V15" s="109">
        <f>(ROUND(T15*(1+W$4),0))*1.03</f>
        <v>218.36</v>
      </c>
      <c r="W15" s="103">
        <f>(ROUND(U15*(1+W$4),0))*1.03</f>
        <v>112.27</v>
      </c>
      <c r="X15" s="102"/>
      <c r="Y15" s="102">
        <f>(T15)*1.03</f>
        <v>175.04850000000002</v>
      </c>
      <c r="Z15" s="103">
        <f>(T15)*1.03</f>
        <v>175.04850000000002</v>
      </c>
      <c r="AA15" s="91">
        <f>T15-O15</f>
        <v>41.200000000000017</v>
      </c>
      <c r="AB15" s="38">
        <f>U15-O15</f>
        <v>-41.2</v>
      </c>
      <c r="AC15" s="38">
        <f>V15-O15</f>
        <v>89.610000000000014</v>
      </c>
      <c r="AD15" s="38">
        <f t="shared" ref="AD15:AD16" si="5">W15-$O15</f>
        <v>-16.480000000000004</v>
      </c>
    </row>
    <row r="16" spans="2:30" ht="37.5" customHeight="1">
      <c r="B16" s="143" t="s">
        <v>159</v>
      </c>
      <c r="C16" s="8">
        <v>200</v>
      </c>
      <c r="D16" s="8">
        <v>110</v>
      </c>
      <c r="E16" s="8"/>
      <c r="F16" s="8"/>
      <c r="G16" s="8"/>
      <c r="H16" s="8">
        <v>200</v>
      </c>
      <c r="I16" s="8"/>
      <c r="J16" s="8">
        <v>240</v>
      </c>
      <c r="K16" s="8">
        <v>175</v>
      </c>
      <c r="L16" s="8">
        <v>33.75</v>
      </c>
      <c r="M16" s="8"/>
      <c r="N16" s="8"/>
      <c r="O16" s="8">
        <f>AVERAGE(C16:N16)</f>
        <v>159.79166666666666</v>
      </c>
      <c r="P16" s="51"/>
      <c r="Q16" s="52"/>
      <c r="R16" s="52"/>
      <c r="S16" s="52"/>
      <c r="T16" s="117">
        <v>226.6</v>
      </c>
      <c r="U16" s="103">
        <f>(ROUND(T16*(1-U$4),0))*1.03</f>
        <v>116.39</v>
      </c>
      <c r="V16" s="109">
        <f>(ROUND(T16*(1+W$4),0))*1.03</f>
        <v>291.49</v>
      </c>
      <c r="W16" s="103">
        <f>(ROUND(U16*(1+W$4),0))*1.03</f>
        <v>149.35</v>
      </c>
      <c r="X16" s="102"/>
      <c r="Y16" s="102">
        <f>(T16)*1.03</f>
        <v>233.398</v>
      </c>
      <c r="Z16" s="103">
        <f>(T16)*1.03</f>
        <v>233.398</v>
      </c>
      <c r="AA16" s="91">
        <f>T16-O16</f>
        <v>66.808333333333337</v>
      </c>
      <c r="AB16" s="38">
        <f>U16-O16</f>
        <v>-43.401666666666657</v>
      </c>
      <c r="AC16" s="38">
        <f>V16-O16</f>
        <v>131.69833333333335</v>
      </c>
      <c r="AD16" s="38">
        <f t="shared" si="5"/>
        <v>-10.441666666666663</v>
      </c>
    </row>
    <row r="17" spans="2:30" ht="18.75" customHeight="1">
      <c r="B17" s="140" t="s">
        <v>55</v>
      </c>
      <c r="C17" s="11"/>
      <c r="D17" s="11"/>
      <c r="E17" s="11"/>
      <c r="F17" s="11"/>
      <c r="G17" s="11"/>
      <c r="H17" s="11"/>
      <c r="I17" s="11"/>
      <c r="J17" s="11"/>
      <c r="K17" s="11"/>
      <c r="L17" s="11"/>
      <c r="M17" s="11"/>
      <c r="N17" s="11"/>
      <c r="O17" s="11"/>
      <c r="P17" s="11"/>
      <c r="Q17" s="11"/>
      <c r="R17" s="11"/>
      <c r="S17" s="11"/>
      <c r="T17" s="118"/>
      <c r="U17" s="118"/>
      <c r="V17" s="118"/>
      <c r="W17" s="118"/>
      <c r="X17" s="118"/>
      <c r="Y17" s="118"/>
      <c r="Z17" s="118"/>
      <c r="AA17" s="34"/>
      <c r="AB17" s="34"/>
      <c r="AC17" s="34"/>
      <c r="AD17" s="34"/>
    </row>
    <row r="18" spans="2:30" ht="18.75" customHeight="1">
      <c r="B18" s="141" t="s">
        <v>160</v>
      </c>
      <c r="C18" s="18">
        <v>70</v>
      </c>
      <c r="D18" s="18"/>
      <c r="E18" s="18"/>
      <c r="F18" s="18"/>
      <c r="G18" s="18">
        <v>45</v>
      </c>
      <c r="H18" s="18">
        <v>30</v>
      </c>
      <c r="I18" s="18"/>
      <c r="J18" s="18"/>
      <c r="K18" s="18"/>
      <c r="L18" s="18"/>
      <c r="M18" s="18"/>
      <c r="N18" s="18"/>
      <c r="O18" s="18">
        <f t="shared" ref="O18:O22" si="6">AVERAGE(C18:N18)</f>
        <v>48.333333333333336</v>
      </c>
      <c r="P18" s="61"/>
      <c r="Q18" s="62">
        <v>30</v>
      </c>
      <c r="R18" s="62"/>
      <c r="S18" s="62"/>
      <c r="T18" s="119">
        <v>56.65</v>
      </c>
      <c r="U18" s="107">
        <f>(ROUND(T18*(1-U$4),0))*1.03</f>
        <v>28.84</v>
      </c>
      <c r="V18" s="119">
        <f>(ROUND(T18*(1+W$4),0))*1.03</f>
        <v>73.13</v>
      </c>
      <c r="W18" s="107">
        <f>(ROUND(U18*(1+W$4),0))*1.03</f>
        <v>37.08</v>
      </c>
      <c r="X18" s="106"/>
      <c r="Y18" s="106">
        <f>(T18)*1.03</f>
        <v>58.349499999999999</v>
      </c>
      <c r="Z18" s="107">
        <f>(T18)*1.03</f>
        <v>58.349499999999999</v>
      </c>
      <c r="AA18" s="91">
        <f t="shared" ref="AA18:AA22" si="7">T18-O18</f>
        <v>8.3166666666666629</v>
      </c>
      <c r="AB18" s="38">
        <f t="shared" ref="AB18:AB22" si="8">U18-O18</f>
        <v>-19.493333333333336</v>
      </c>
      <c r="AC18" s="38">
        <f t="shared" ref="AC18:AC22" si="9">V18-O18</f>
        <v>24.79666666666666</v>
      </c>
      <c r="AD18" s="38">
        <f t="shared" ref="AD18:AD22" si="10">W18-$O18</f>
        <v>-11.253333333333337</v>
      </c>
    </row>
    <row r="19" spans="2:30" ht="18.75" customHeight="1">
      <c r="B19" s="141" t="s">
        <v>161</v>
      </c>
      <c r="C19" s="18">
        <v>20</v>
      </c>
      <c r="D19" s="18"/>
      <c r="E19" s="18"/>
      <c r="F19" s="18"/>
      <c r="G19" s="18"/>
      <c r="H19" s="18">
        <v>25</v>
      </c>
      <c r="I19" s="18"/>
      <c r="J19" s="18"/>
      <c r="K19" s="18"/>
      <c r="L19" s="18"/>
      <c r="M19" s="18"/>
      <c r="N19" s="18"/>
      <c r="O19" s="18">
        <f t="shared" si="6"/>
        <v>22.5</v>
      </c>
      <c r="P19" s="61"/>
      <c r="Q19" s="62">
        <v>30</v>
      </c>
      <c r="R19" s="62"/>
      <c r="S19" s="62"/>
      <c r="T19" s="119">
        <v>26.78</v>
      </c>
      <c r="U19" s="107">
        <f>(ROUND(T19*(1-U$4),0))*1.03</f>
        <v>13.39</v>
      </c>
      <c r="V19" s="119">
        <f>(ROUND(T19*(1+W$4),0))*1.03</f>
        <v>33.99</v>
      </c>
      <c r="W19" s="107">
        <f>(ROUND(U19*(1+W$4),0))*1.03</f>
        <v>17.510000000000002</v>
      </c>
      <c r="X19" s="106"/>
      <c r="Y19" s="106">
        <f>(T19)*1.03</f>
        <v>27.583400000000001</v>
      </c>
      <c r="Z19" s="107">
        <f>(T19)*1.03</f>
        <v>27.583400000000001</v>
      </c>
      <c r="AA19" s="91">
        <f t="shared" si="7"/>
        <v>4.2800000000000011</v>
      </c>
      <c r="AB19" s="38">
        <f t="shared" si="8"/>
        <v>-9.11</v>
      </c>
      <c r="AC19" s="38">
        <f t="shared" si="9"/>
        <v>11.490000000000002</v>
      </c>
      <c r="AD19" s="38">
        <f t="shared" si="10"/>
        <v>-4.9899999999999984</v>
      </c>
    </row>
    <row r="20" spans="2:30" ht="18.75" customHeight="1">
      <c r="B20" s="135" t="s">
        <v>162</v>
      </c>
      <c r="C20" s="17"/>
      <c r="D20" s="8"/>
      <c r="E20" s="8"/>
      <c r="F20" s="8"/>
      <c r="G20" s="8"/>
      <c r="H20" s="8">
        <v>60</v>
      </c>
      <c r="I20" s="8"/>
      <c r="J20" s="8">
        <v>60</v>
      </c>
      <c r="K20" s="8">
        <v>40</v>
      </c>
      <c r="L20" s="8"/>
      <c r="M20" s="8"/>
      <c r="N20" s="8"/>
      <c r="O20" s="8">
        <f t="shared" si="6"/>
        <v>53.333333333333336</v>
      </c>
      <c r="P20" s="51"/>
      <c r="Q20" s="52"/>
      <c r="R20" s="52"/>
      <c r="S20" s="52"/>
      <c r="T20" s="109">
        <v>60.77</v>
      </c>
      <c r="U20" s="103">
        <f>(ROUND(T20*(1-U$4),0))*1.03</f>
        <v>30.900000000000002</v>
      </c>
      <c r="V20" s="109">
        <f>(ROUND(T20*(1+W$4),0))*1.03</f>
        <v>78.28</v>
      </c>
      <c r="W20" s="103">
        <f>(ROUND(U20*(1+W$4),0))*1.03</f>
        <v>40.17</v>
      </c>
      <c r="X20" s="102"/>
      <c r="Y20" s="102">
        <f>(T20)*1.03</f>
        <v>62.593100000000007</v>
      </c>
      <c r="Z20" s="103">
        <f>(T20)*1.03</f>
        <v>62.593100000000007</v>
      </c>
      <c r="AA20" s="91">
        <f t="shared" si="7"/>
        <v>7.4366666666666674</v>
      </c>
      <c r="AB20" s="38">
        <f t="shared" si="8"/>
        <v>-22.433333333333334</v>
      </c>
      <c r="AC20" s="38">
        <f t="shared" si="9"/>
        <v>24.946666666666665</v>
      </c>
      <c r="AD20" s="38">
        <f t="shared" si="10"/>
        <v>-13.163333333333334</v>
      </c>
    </row>
    <row r="21" spans="2:30" ht="18.75" customHeight="1">
      <c r="B21" s="141" t="s">
        <v>163</v>
      </c>
      <c r="C21" s="18"/>
      <c r="D21" s="18"/>
      <c r="E21" s="18"/>
      <c r="F21" s="18"/>
      <c r="G21" s="18"/>
      <c r="H21" s="18">
        <v>50</v>
      </c>
      <c r="I21" s="18"/>
      <c r="J21" s="18"/>
      <c r="K21" s="18"/>
      <c r="L21" s="18"/>
      <c r="M21" s="18"/>
      <c r="N21" s="18"/>
      <c r="O21" s="18">
        <f t="shared" si="6"/>
        <v>50</v>
      </c>
      <c r="P21" s="61"/>
      <c r="Q21" s="62"/>
      <c r="R21" s="62"/>
      <c r="S21" s="62"/>
      <c r="T21" s="119">
        <v>56.65</v>
      </c>
      <c r="U21" s="107">
        <f>(ROUND(T21*(1-U$4),0))*1.03</f>
        <v>28.84</v>
      </c>
      <c r="V21" s="119">
        <f>(ROUND(T21*(1+W$4),0))*1.03</f>
        <v>73.13</v>
      </c>
      <c r="W21" s="107">
        <f>(ROUND(U21*(1+W$4),0))*1.03</f>
        <v>37.08</v>
      </c>
      <c r="X21" s="106"/>
      <c r="Y21" s="106">
        <f>(T21)*1.03</f>
        <v>58.349499999999999</v>
      </c>
      <c r="Z21" s="107">
        <f>(T21)*1.03</f>
        <v>58.349499999999999</v>
      </c>
      <c r="AA21" s="91">
        <f t="shared" si="7"/>
        <v>6.6499999999999986</v>
      </c>
      <c r="AB21" s="38">
        <f t="shared" si="8"/>
        <v>-21.16</v>
      </c>
      <c r="AC21" s="38">
        <f t="shared" si="9"/>
        <v>23.129999999999995</v>
      </c>
      <c r="AD21" s="38">
        <f t="shared" si="10"/>
        <v>-12.920000000000002</v>
      </c>
    </row>
    <row r="22" spans="2:30" ht="18.75" customHeight="1">
      <c r="B22" s="135" t="s">
        <v>164</v>
      </c>
      <c r="C22" s="8">
        <v>50</v>
      </c>
      <c r="D22" s="8">
        <v>40</v>
      </c>
      <c r="E22" s="8"/>
      <c r="F22" s="8"/>
      <c r="G22" s="8">
        <v>45</v>
      </c>
      <c r="H22" s="8"/>
      <c r="I22" s="8"/>
      <c r="J22" s="8">
        <v>250</v>
      </c>
      <c r="K22" s="8"/>
      <c r="L22" s="8"/>
      <c r="M22" s="8"/>
      <c r="N22" s="8"/>
      <c r="O22" s="8">
        <f t="shared" si="6"/>
        <v>96.25</v>
      </c>
      <c r="P22" s="51"/>
      <c r="Q22" s="52">
        <v>30</v>
      </c>
      <c r="R22" s="52"/>
      <c r="S22" s="52"/>
      <c r="T22" s="109">
        <v>56.65</v>
      </c>
      <c r="U22" s="103">
        <f>(ROUND(T22*(1-U$4),0))*1.03</f>
        <v>28.84</v>
      </c>
      <c r="V22" s="109">
        <f>(ROUND(T22*(1+W$4),0))*1.03</f>
        <v>73.13</v>
      </c>
      <c r="W22" s="103">
        <f>(ROUND(U22*(1+W$4),0))*1.03</f>
        <v>37.08</v>
      </c>
      <c r="X22" s="102"/>
      <c r="Y22" s="102">
        <f>(T22)*1.03</f>
        <v>58.349499999999999</v>
      </c>
      <c r="Z22" s="103">
        <f>(T22)*1.03</f>
        <v>58.349499999999999</v>
      </c>
      <c r="AA22" s="91">
        <f t="shared" si="7"/>
        <v>-39.6</v>
      </c>
      <c r="AB22" s="38">
        <f t="shared" si="8"/>
        <v>-67.41</v>
      </c>
      <c r="AC22" s="38">
        <f t="shared" si="9"/>
        <v>-23.120000000000005</v>
      </c>
      <c r="AD22" s="38">
        <f t="shared" si="10"/>
        <v>-59.17</v>
      </c>
    </row>
    <row r="23" spans="2:30" ht="18" customHeight="1">
      <c r="B23" s="142" t="s">
        <v>63</v>
      </c>
      <c r="C23" s="12"/>
      <c r="D23" s="12"/>
      <c r="E23" s="12"/>
      <c r="F23" s="12"/>
      <c r="G23" s="12"/>
      <c r="H23" s="12"/>
      <c r="I23" s="12"/>
      <c r="J23" s="12"/>
      <c r="K23" s="12"/>
      <c r="L23" s="12"/>
      <c r="M23" s="12"/>
      <c r="N23" s="12"/>
      <c r="O23" s="12"/>
      <c r="P23" s="12"/>
      <c r="Q23" s="12"/>
      <c r="R23" s="12"/>
      <c r="S23" s="12"/>
      <c r="T23" s="120"/>
      <c r="U23" s="120"/>
      <c r="V23" s="120"/>
      <c r="W23" s="120"/>
      <c r="X23" s="120"/>
      <c r="Y23" s="120"/>
      <c r="Z23" s="120"/>
      <c r="AA23" s="35"/>
      <c r="AB23" s="35"/>
      <c r="AC23" s="35"/>
      <c r="AD23" s="35"/>
    </row>
    <row r="24" spans="2:30" ht="18" customHeight="1">
      <c r="B24" s="143" t="s">
        <v>165</v>
      </c>
      <c r="C24" s="8">
        <v>75</v>
      </c>
      <c r="D24" s="8">
        <v>20</v>
      </c>
      <c r="E24" s="8">
        <v>40</v>
      </c>
      <c r="F24" s="8">
        <v>40</v>
      </c>
      <c r="G24" s="8">
        <v>25</v>
      </c>
      <c r="H24" s="8">
        <v>50</v>
      </c>
      <c r="I24" s="8">
        <v>30</v>
      </c>
      <c r="J24" s="8">
        <v>16.25</v>
      </c>
      <c r="K24" s="8">
        <v>30</v>
      </c>
      <c r="L24" s="8">
        <v>36.25</v>
      </c>
      <c r="M24" s="8"/>
      <c r="N24" s="8">
        <v>6.25</v>
      </c>
      <c r="O24" s="8">
        <f t="shared" ref="O24:O30" si="11">AVERAGE(C24:N24)</f>
        <v>33.522727272727273</v>
      </c>
      <c r="P24" s="51"/>
      <c r="Q24" s="52">
        <v>10</v>
      </c>
      <c r="R24" s="52">
        <v>250</v>
      </c>
      <c r="S24" s="52">
        <v>200</v>
      </c>
      <c r="T24" s="109">
        <v>45.32</v>
      </c>
      <c r="U24" s="103">
        <f t="shared" ref="U24:U30" si="12">(ROUND(T24*(1-U$4),0))*1.03</f>
        <v>23.69</v>
      </c>
      <c r="V24" s="109">
        <f t="shared" ref="V24:V30" si="13">(ROUND(T24*(1+W$4),0))*1.03</f>
        <v>58.71</v>
      </c>
      <c r="W24" s="103">
        <f t="shared" ref="W24:W30" si="14">(ROUND(U24*(1+W$4),0))*1.03</f>
        <v>30.900000000000002</v>
      </c>
      <c r="X24" s="102">
        <f t="shared" ref="X24:X30" si="15">(T24*8)*1.03</f>
        <v>373.43680000000001</v>
      </c>
      <c r="Y24" s="102">
        <f t="shared" ref="Y24:Y30" si="16">(T24)*1.03</f>
        <v>46.679600000000001</v>
      </c>
      <c r="Z24" s="103">
        <f t="shared" ref="Z24:Z30" si="17">(T24)*1.03</f>
        <v>46.679600000000001</v>
      </c>
      <c r="AA24" s="91">
        <f t="shared" ref="AA24:AA30" si="18">T24-O24</f>
        <v>11.797272727272727</v>
      </c>
      <c r="AB24" s="38">
        <f t="shared" ref="AB24:AB30" si="19">U24-O24</f>
        <v>-9.8327272727272721</v>
      </c>
      <c r="AC24" s="38">
        <f t="shared" ref="AC24:AC30" si="20">V24-O24</f>
        <v>25.187272727272727</v>
      </c>
      <c r="AD24" s="38">
        <f t="shared" ref="AD24:AD30" si="21">W24-$O24</f>
        <v>-2.6227272727272712</v>
      </c>
    </row>
    <row r="25" spans="2:30" ht="38.25" customHeight="1">
      <c r="B25" s="144" t="s">
        <v>166</v>
      </c>
      <c r="C25" s="21">
        <v>75</v>
      </c>
      <c r="D25" s="21">
        <v>40</v>
      </c>
      <c r="E25" s="21">
        <v>40</v>
      </c>
      <c r="F25" s="21">
        <v>40</v>
      </c>
      <c r="G25" s="21">
        <v>25</v>
      </c>
      <c r="H25" s="21">
        <v>50</v>
      </c>
      <c r="I25" s="21">
        <v>30</v>
      </c>
      <c r="J25" s="21">
        <v>25</v>
      </c>
      <c r="K25" s="21">
        <v>30</v>
      </c>
      <c r="L25" s="21"/>
      <c r="M25" s="21">
        <v>25</v>
      </c>
      <c r="N25" s="21"/>
      <c r="O25" s="21">
        <f t="shared" si="11"/>
        <v>38</v>
      </c>
      <c r="P25" s="63">
        <v>400</v>
      </c>
      <c r="Q25" s="64"/>
      <c r="R25" s="64"/>
      <c r="S25" s="64"/>
      <c r="T25" s="121">
        <v>56.65</v>
      </c>
      <c r="U25" s="122">
        <f t="shared" si="12"/>
        <v>28.84</v>
      </c>
      <c r="V25" s="121">
        <f t="shared" si="13"/>
        <v>73.13</v>
      </c>
      <c r="W25" s="122">
        <f t="shared" si="14"/>
        <v>37.08</v>
      </c>
      <c r="X25" s="123">
        <f t="shared" si="15"/>
        <v>466.79599999999999</v>
      </c>
      <c r="Y25" s="123">
        <f t="shared" si="16"/>
        <v>58.349499999999999</v>
      </c>
      <c r="Z25" s="122">
        <f t="shared" si="17"/>
        <v>58.349499999999999</v>
      </c>
      <c r="AA25" s="91">
        <f t="shared" si="18"/>
        <v>18.649999999999999</v>
      </c>
      <c r="AB25" s="38">
        <f t="shared" si="19"/>
        <v>-9.16</v>
      </c>
      <c r="AC25" s="38">
        <f t="shared" si="20"/>
        <v>35.129999999999995</v>
      </c>
      <c r="AD25" s="38">
        <f t="shared" si="21"/>
        <v>-0.92000000000000171</v>
      </c>
    </row>
    <row r="26" spans="2:30" ht="18.75" customHeight="1">
      <c r="B26" s="135" t="s">
        <v>167</v>
      </c>
      <c r="C26" s="8">
        <v>100</v>
      </c>
      <c r="D26" s="8">
        <v>40</v>
      </c>
      <c r="E26" s="8">
        <v>75</v>
      </c>
      <c r="F26" s="8">
        <v>40</v>
      </c>
      <c r="G26" s="8">
        <v>60</v>
      </c>
      <c r="H26" s="8">
        <v>80</v>
      </c>
      <c r="I26" s="8">
        <v>40</v>
      </c>
      <c r="J26" s="8">
        <v>100</v>
      </c>
      <c r="K26" s="8">
        <v>30</v>
      </c>
      <c r="L26" s="8">
        <v>45</v>
      </c>
      <c r="M26" s="8">
        <v>60</v>
      </c>
      <c r="N26" s="8">
        <v>12.5</v>
      </c>
      <c r="O26" s="8">
        <f t="shared" si="11"/>
        <v>56.875</v>
      </c>
      <c r="P26" s="51">
        <v>600</v>
      </c>
      <c r="Q26" s="52"/>
      <c r="R26" s="52">
        <v>700</v>
      </c>
      <c r="S26" s="52">
        <v>400</v>
      </c>
      <c r="T26" s="109">
        <v>65.92</v>
      </c>
      <c r="U26" s="103">
        <f t="shared" si="12"/>
        <v>33.99</v>
      </c>
      <c r="V26" s="109">
        <f t="shared" si="13"/>
        <v>84.460000000000008</v>
      </c>
      <c r="W26" s="103">
        <f t="shared" si="14"/>
        <v>43.26</v>
      </c>
      <c r="X26" s="102">
        <f t="shared" si="15"/>
        <v>543.18079999999998</v>
      </c>
      <c r="Y26" s="102">
        <f t="shared" si="16"/>
        <v>67.897599999999997</v>
      </c>
      <c r="Z26" s="103">
        <f t="shared" si="17"/>
        <v>67.897599999999997</v>
      </c>
      <c r="AA26" s="91">
        <f t="shared" si="18"/>
        <v>9.0450000000000017</v>
      </c>
      <c r="AB26" s="38">
        <f t="shared" si="19"/>
        <v>-22.884999999999998</v>
      </c>
      <c r="AC26" s="38">
        <f t="shared" si="20"/>
        <v>27.585000000000008</v>
      </c>
      <c r="AD26" s="38">
        <f t="shared" si="21"/>
        <v>-13.615000000000002</v>
      </c>
    </row>
    <row r="27" spans="2:30" ht="18.75" customHeight="1">
      <c r="B27" s="145" t="s">
        <v>168</v>
      </c>
      <c r="C27" s="21">
        <v>100</v>
      </c>
      <c r="D27" s="21">
        <v>65</v>
      </c>
      <c r="E27" s="21">
        <v>75</v>
      </c>
      <c r="F27" s="21"/>
      <c r="G27" s="21">
        <v>45</v>
      </c>
      <c r="H27" s="21">
        <v>50</v>
      </c>
      <c r="I27" s="21">
        <v>30</v>
      </c>
      <c r="J27" s="21"/>
      <c r="K27" s="21">
        <v>55</v>
      </c>
      <c r="L27" s="21">
        <v>37.5</v>
      </c>
      <c r="M27" s="21">
        <v>25</v>
      </c>
      <c r="N27" s="21"/>
      <c r="O27" s="21">
        <f t="shared" si="11"/>
        <v>53.611111111111114</v>
      </c>
      <c r="P27" s="63"/>
      <c r="Q27" s="64"/>
      <c r="R27" s="64"/>
      <c r="S27" s="64"/>
      <c r="T27" s="121">
        <v>67.98</v>
      </c>
      <c r="U27" s="122">
        <f t="shared" si="12"/>
        <v>35.020000000000003</v>
      </c>
      <c r="V27" s="121">
        <f t="shared" si="13"/>
        <v>87.55</v>
      </c>
      <c r="W27" s="122">
        <f t="shared" si="14"/>
        <v>45.32</v>
      </c>
      <c r="X27" s="123">
        <f t="shared" si="15"/>
        <v>560.15520000000004</v>
      </c>
      <c r="Y27" s="123">
        <f t="shared" si="16"/>
        <v>70.019400000000005</v>
      </c>
      <c r="Z27" s="122">
        <f t="shared" si="17"/>
        <v>70.019400000000005</v>
      </c>
      <c r="AA27" s="91">
        <f t="shared" si="18"/>
        <v>14.36888888888889</v>
      </c>
      <c r="AB27" s="38">
        <f t="shared" si="19"/>
        <v>-18.591111111111111</v>
      </c>
      <c r="AC27" s="38">
        <f t="shared" si="20"/>
        <v>33.938888888888883</v>
      </c>
      <c r="AD27" s="38">
        <f t="shared" si="21"/>
        <v>-8.291111111111114</v>
      </c>
    </row>
    <row r="28" spans="2:30" ht="18.75" customHeight="1">
      <c r="B28" s="135" t="s">
        <v>68</v>
      </c>
      <c r="C28" s="8">
        <v>120</v>
      </c>
      <c r="D28" s="8">
        <v>85</v>
      </c>
      <c r="E28" s="8">
        <v>100</v>
      </c>
      <c r="F28" s="8">
        <v>100</v>
      </c>
      <c r="G28" s="8"/>
      <c r="H28" s="8">
        <v>80</v>
      </c>
      <c r="I28" s="8"/>
      <c r="J28" s="8">
        <v>150</v>
      </c>
      <c r="K28" s="8"/>
      <c r="L28" s="8">
        <v>50</v>
      </c>
      <c r="M28" s="8">
        <v>75</v>
      </c>
      <c r="N28" s="8"/>
      <c r="O28" s="8">
        <f t="shared" si="11"/>
        <v>95</v>
      </c>
      <c r="P28" s="51"/>
      <c r="Q28" s="52"/>
      <c r="R28" s="52"/>
      <c r="S28" s="52"/>
      <c r="T28" s="109">
        <v>113.3</v>
      </c>
      <c r="U28" s="103">
        <f t="shared" si="12"/>
        <v>58.71</v>
      </c>
      <c r="V28" s="109">
        <f t="shared" si="13"/>
        <v>146.26</v>
      </c>
      <c r="W28" s="103">
        <f t="shared" si="14"/>
        <v>75.19</v>
      </c>
      <c r="X28" s="102">
        <f t="shared" si="15"/>
        <v>933.59199999999998</v>
      </c>
      <c r="Y28" s="102">
        <f t="shared" si="16"/>
        <v>116.699</v>
      </c>
      <c r="Z28" s="103">
        <f t="shared" si="17"/>
        <v>116.699</v>
      </c>
      <c r="AA28" s="91">
        <f t="shared" si="18"/>
        <v>18.299999999999997</v>
      </c>
      <c r="AB28" s="38">
        <f t="shared" si="19"/>
        <v>-36.29</v>
      </c>
      <c r="AC28" s="38">
        <f t="shared" si="20"/>
        <v>51.259999999999991</v>
      </c>
      <c r="AD28" s="38">
        <f t="shared" si="21"/>
        <v>-19.810000000000002</v>
      </c>
    </row>
    <row r="29" spans="2:30" ht="18.75" customHeight="1">
      <c r="B29" s="145" t="s">
        <v>69</v>
      </c>
      <c r="C29" s="21">
        <v>100</v>
      </c>
      <c r="D29" s="21"/>
      <c r="E29" s="21"/>
      <c r="F29" s="21"/>
      <c r="G29" s="21"/>
      <c r="H29" s="21"/>
      <c r="I29" s="21"/>
      <c r="J29" s="21"/>
      <c r="K29" s="21"/>
      <c r="L29" s="21"/>
      <c r="M29" s="21"/>
      <c r="N29" s="21"/>
      <c r="O29" s="21">
        <f t="shared" si="11"/>
        <v>100</v>
      </c>
      <c r="P29" s="63"/>
      <c r="Q29" s="64"/>
      <c r="R29" s="64"/>
      <c r="S29" s="64"/>
      <c r="T29" s="121">
        <v>113.3</v>
      </c>
      <c r="U29" s="122">
        <f t="shared" si="12"/>
        <v>58.71</v>
      </c>
      <c r="V29" s="121">
        <f t="shared" si="13"/>
        <v>146.26</v>
      </c>
      <c r="W29" s="122">
        <f t="shared" si="14"/>
        <v>75.19</v>
      </c>
      <c r="X29" s="123">
        <f t="shared" si="15"/>
        <v>933.59199999999998</v>
      </c>
      <c r="Y29" s="123">
        <f t="shared" si="16"/>
        <v>116.699</v>
      </c>
      <c r="Z29" s="122">
        <f t="shared" si="17"/>
        <v>116.699</v>
      </c>
      <c r="AA29" s="91">
        <f t="shared" si="18"/>
        <v>13.299999999999997</v>
      </c>
      <c r="AB29" s="38">
        <f t="shared" si="19"/>
        <v>-41.29</v>
      </c>
      <c r="AC29" s="38">
        <f t="shared" si="20"/>
        <v>46.259999999999991</v>
      </c>
      <c r="AD29" s="38">
        <f t="shared" si="21"/>
        <v>-24.810000000000002</v>
      </c>
    </row>
    <row r="30" spans="2:30" ht="18.75" customHeight="1">
      <c r="B30" s="135" t="s">
        <v>70</v>
      </c>
      <c r="C30" s="24"/>
      <c r="D30" s="24">
        <v>85</v>
      </c>
      <c r="E30" s="24"/>
      <c r="F30" s="24"/>
      <c r="G30" s="24"/>
      <c r="H30" s="24"/>
      <c r="I30" s="24"/>
      <c r="J30" s="24"/>
      <c r="K30" s="24"/>
      <c r="L30" s="24">
        <v>85</v>
      </c>
      <c r="M30" s="24"/>
      <c r="N30" s="24"/>
      <c r="O30" s="24">
        <f t="shared" si="11"/>
        <v>85</v>
      </c>
      <c r="P30" s="58"/>
      <c r="Q30" s="42">
        <v>30</v>
      </c>
      <c r="R30" s="42"/>
      <c r="S30" s="42"/>
      <c r="T30" s="109">
        <v>97.850000000000009</v>
      </c>
      <c r="U30" s="103">
        <f t="shared" si="12"/>
        <v>50.47</v>
      </c>
      <c r="V30" s="109">
        <f t="shared" si="13"/>
        <v>125.66</v>
      </c>
      <c r="W30" s="103">
        <f t="shared" si="14"/>
        <v>64.89</v>
      </c>
      <c r="X30" s="102">
        <f t="shared" si="15"/>
        <v>806.28400000000011</v>
      </c>
      <c r="Y30" s="102">
        <f t="shared" si="16"/>
        <v>100.78550000000001</v>
      </c>
      <c r="Z30" s="103">
        <f t="shared" si="17"/>
        <v>100.78550000000001</v>
      </c>
      <c r="AA30" s="91">
        <f t="shared" si="18"/>
        <v>12.850000000000009</v>
      </c>
      <c r="AB30" s="38">
        <f t="shared" si="19"/>
        <v>-34.53</v>
      </c>
      <c r="AC30" s="38">
        <f t="shared" si="20"/>
        <v>40.659999999999997</v>
      </c>
      <c r="AD30" s="38">
        <f t="shared" si="21"/>
        <v>-20.11</v>
      </c>
    </row>
    <row r="31" spans="2:30" ht="18.75" customHeight="1">
      <c r="B31" s="146" t="s">
        <v>71</v>
      </c>
      <c r="C31" s="13"/>
      <c r="D31" s="13"/>
      <c r="E31" s="13"/>
      <c r="F31" s="13"/>
      <c r="G31" s="13"/>
      <c r="H31" s="13"/>
      <c r="I31" s="13"/>
      <c r="J31" s="13"/>
      <c r="K31" s="13"/>
      <c r="L31" s="13"/>
      <c r="M31" s="13"/>
      <c r="N31" s="13"/>
      <c r="O31" s="13"/>
      <c r="P31" s="13"/>
      <c r="Q31" s="13"/>
      <c r="R31" s="13"/>
      <c r="S31" s="13"/>
      <c r="T31" s="124"/>
      <c r="U31" s="124"/>
      <c r="V31" s="124"/>
      <c r="W31" s="124"/>
      <c r="X31" s="124"/>
      <c r="Y31" s="124"/>
      <c r="Z31" s="124"/>
      <c r="AA31" s="36"/>
      <c r="AB31" s="36"/>
      <c r="AC31" s="36"/>
      <c r="AD31" s="36"/>
    </row>
    <row r="32" spans="2:30" ht="18.75" customHeight="1">
      <c r="B32" s="135" t="s">
        <v>169</v>
      </c>
      <c r="C32" s="8"/>
      <c r="D32" s="8">
        <v>80</v>
      </c>
      <c r="E32" s="8"/>
      <c r="F32" s="8"/>
      <c r="G32" s="8"/>
      <c r="H32" s="8">
        <v>80</v>
      </c>
      <c r="I32" s="8"/>
      <c r="J32" s="8"/>
      <c r="K32" s="8">
        <v>62.5</v>
      </c>
      <c r="L32" s="8">
        <v>62.5</v>
      </c>
      <c r="M32" s="8">
        <v>75</v>
      </c>
      <c r="N32" s="8"/>
      <c r="O32" s="8">
        <f>AVERAGE(C32:N32)</f>
        <v>72</v>
      </c>
      <c r="P32" s="51"/>
      <c r="Q32" s="52">
        <v>120</v>
      </c>
      <c r="R32" s="52"/>
      <c r="S32" s="52"/>
      <c r="T32" s="109">
        <v>90.64</v>
      </c>
      <c r="U32" s="103">
        <f>(ROUND(T32*(1-U$4),0))*1.03</f>
        <v>46.35</v>
      </c>
      <c r="V32" s="109">
        <f>(ROUND(T32*(1+W$4),0))*1.03</f>
        <v>116.39</v>
      </c>
      <c r="W32" s="103">
        <f>(ROUND(U32*(1+W$4),0))*1.03</f>
        <v>59.74</v>
      </c>
      <c r="X32" s="102"/>
      <c r="Y32" s="102">
        <f>(T32)*1.03</f>
        <v>93.359200000000001</v>
      </c>
      <c r="Z32" s="103">
        <f>(T32)*1.03</f>
        <v>93.359200000000001</v>
      </c>
      <c r="AA32" s="91">
        <f>T32-O32</f>
        <v>18.64</v>
      </c>
      <c r="AB32" s="38">
        <f>U32-O32</f>
        <v>-25.65</v>
      </c>
      <c r="AC32" s="38">
        <f>V32-O32</f>
        <v>44.39</v>
      </c>
      <c r="AD32" s="38">
        <f t="shared" ref="AD32:AD34" si="22">W32-$O32</f>
        <v>-12.259999999999998</v>
      </c>
    </row>
    <row r="33" spans="1:30" ht="18.75" customHeight="1">
      <c r="B33" s="147" t="s">
        <v>73</v>
      </c>
      <c r="C33" s="22"/>
      <c r="D33" s="22"/>
      <c r="E33" s="22"/>
      <c r="F33" s="22"/>
      <c r="G33" s="22">
        <v>40</v>
      </c>
      <c r="H33" s="22">
        <v>50</v>
      </c>
      <c r="I33" s="22"/>
      <c r="J33" s="22"/>
      <c r="K33" s="22"/>
      <c r="L33" s="22"/>
      <c r="M33" s="22"/>
      <c r="N33" s="22"/>
      <c r="O33" s="22">
        <f>AVERAGE(C33:N33)</f>
        <v>45</v>
      </c>
      <c r="P33" s="65"/>
      <c r="Q33" s="66"/>
      <c r="R33" s="66"/>
      <c r="S33" s="66"/>
      <c r="T33" s="125">
        <v>52.53</v>
      </c>
      <c r="U33" s="126">
        <f>(ROUND(T33*(1-U$4),0))*1.03</f>
        <v>26.78</v>
      </c>
      <c r="V33" s="125">
        <f>(ROUND(T33*(1+W$4),0))*1.03</f>
        <v>67.98</v>
      </c>
      <c r="W33" s="126">
        <f>(ROUND(U33*(1+W$4),0))*1.03</f>
        <v>33.99</v>
      </c>
      <c r="X33" s="127"/>
      <c r="Y33" s="127">
        <f>(T33)*1.03</f>
        <v>54.105900000000005</v>
      </c>
      <c r="Z33" s="126">
        <f>(T33)*1.03</f>
        <v>54.105900000000005</v>
      </c>
      <c r="AA33" s="91">
        <f>T33-O33</f>
        <v>7.5300000000000011</v>
      </c>
      <c r="AB33" s="38">
        <f>U33-O33</f>
        <v>-18.22</v>
      </c>
      <c r="AC33" s="38">
        <f>V33-O33</f>
        <v>22.980000000000004</v>
      </c>
      <c r="AD33" s="38">
        <f t="shared" si="22"/>
        <v>-11.009999999999998</v>
      </c>
    </row>
    <row r="34" spans="1:30" ht="18.75" customHeight="1">
      <c r="B34" s="135" t="s">
        <v>170</v>
      </c>
      <c r="C34" s="8">
        <v>93</v>
      </c>
      <c r="D34" s="8"/>
      <c r="E34" s="8"/>
      <c r="F34" s="8">
        <v>50</v>
      </c>
      <c r="G34" s="8"/>
      <c r="H34" s="8">
        <v>50</v>
      </c>
      <c r="I34" s="8"/>
      <c r="J34" s="8"/>
      <c r="K34" s="8"/>
      <c r="L34" s="8"/>
      <c r="M34" s="8">
        <v>50</v>
      </c>
      <c r="N34" s="8"/>
      <c r="O34" s="8">
        <f>AVERAGE(C34:N34)</f>
        <v>60.75</v>
      </c>
      <c r="P34" s="51"/>
      <c r="Q34" s="52"/>
      <c r="R34" s="52"/>
      <c r="S34" s="52"/>
      <c r="T34" s="109">
        <v>70.040000000000006</v>
      </c>
      <c r="U34" s="103">
        <f>(ROUND(T34*(1-U$4),0))*1.03</f>
        <v>36.050000000000004</v>
      </c>
      <c r="V34" s="109">
        <f>(ROUND(T34*(1+W$4),0))*1.03</f>
        <v>90.64</v>
      </c>
      <c r="W34" s="103">
        <f>(ROUND(U34*(1+W$4),0))*1.03</f>
        <v>46.35</v>
      </c>
      <c r="X34" s="102"/>
      <c r="Y34" s="102">
        <f>(T34)*1.03</f>
        <v>72.141200000000012</v>
      </c>
      <c r="Z34" s="103">
        <f>(T34)*1.03</f>
        <v>72.141200000000012</v>
      </c>
      <c r="AA34" s="91">
        <f>T34-O34</f>
        <v>9.2900000000000063</v>
      </c>
      <c r="AB34" s="38">
        <f>U34-O34</f>
        <v>-24.699999999999996</v>
      </c>
      <c r="AC34" s="38">
        <f>V34-O34</f>
        <v>29.89</v>
      </c>
      <c r="AD34" s="38">
        <f t="shared" si="22"/>
        <v>-14.399999999999999</v>
      </c>
    </row>
    <row r="35" spans="1:30" ht="18.75" customHeight="1">
      <c r="B35" s="137" t="s">
        <v>78</v>
      </c>
      <c r="C35" s="14"/>
      <c r="D35" s="14"/>
      <c r="E35" s="14"/>
      <c r="F35" s="14"/>
      <c r="G35" s="14"/>
      <c r="H35" s="14"/>
      <c r="I35" s="14"/>
      <c r="J35" s="14"/>
      <c r="K35" s="14"/>
      <c r="L35" s="14"/>
      <c r="M35" s="14"/>
      <c r="N35" s="14"/>
      <c r="O35" s="14"/>
      <c r="P35" s="14"/>
      <c r="Q35" s="14"/>
      <c r="R35" s="14"/>
      <c r="S35" s="14"/>
      <c r="T35" s="128"/>
      <c r="U35" s="128"/>
      <c r="V35" s="128"/>
      <c r="W35" s="128"/>
      <c r="X35" s="128"/>
      <c r="Y35" s="128"/>
      <c r="Z35" s="128"/>
      <c r="AA35" s="14"/>
      <c r="AB35" s="14"/>
      <c r="AC35" s="14"/>
      <c r="AD35" s="14"/>
    </row>
    <row r="36" spans="1:30" ht="18.75" customHeight="1">
      <c r="B36" s="135" t="s">
        <v>171</v>
      </c>
      <c r="C36" s="8">
        <v>80</v>
      </c>
      <c r="D36" s="8">
        <v>80</v>
      </c>
      <c r="E36" s="8"/>
      <c r="F36" s="8"/>
      <c r="G36" s="8">
        <v>60</v>
      </c>
      <c r="H36" s="8">
        <v>50</v>
      </c>
      <c r="I36" s="8"/>
      <c r="J36" s="8">
        <v>250</v>
      </c>
      <c r="K36" s="8">
        <v>75</v>
      </c>
      <c r="L36" s="8">
        <v>100</v>
      </c>
      <c r="M36" s="8"/>
      <c r="N36" s="8"/>
      <c r="O36" s="8">
        <f>AVERAGE(C36:N36)</f>
        <v>99.285714285714292</v>
      </c>
      <c r="P36" s="51"/>
      <c r="Q36" s="52">
        <v>120</v>
      </c>
      <c r="R36" s="52"/>
      <c r="S36" s="52"/>
      <c r="T36" s="109">
        <v>113.3</v>
      </c>
      <c r="U36" s="103">
        <f>(ROUND(T36*(1-U$4),0))*1.03</f>
        <v>58.71</v>
      </c>
      <c r="V36" s="109">
        <f>(ROUND(T36*(1+W$4),0))*1.03</f>
        <v>146.26</v>
      </c>
      <c r="W36" s="103">
        <f>(ROUND(U36*(1+W$4),0))*1.03</f>
        <v>75.19</v>
      </c>
      <c r="X36" s="102"/>
      <c r="Y36" s="102">
        <f>(T36)*1.03</f>
        <v>116.699</v>
      </c>
      <c r="Z36" s="103">
        <f>(T36)*1.03</f>
        <v>116.699</v>
      </c>
      <c r="AA36" s="91">
        <f>T36-O36</f>
        <v>14.014285714285705</v>
      </c>
      <c r="AB36" s="38">
        <f>U36-O36</f>
        <v>-40.575714285714291</v>
      </c>
      <c r="AC36" s="38">
        <f>V36-O36</f>
        <v>46.974285714285699</v>
      </c>
      <c r="AD36" s="38">
        <f t="shared" ref="AD36:AD37" si="23">W36-$O36</f>
        <v>-24.095714285714294</v>
      </c>
    </row>
    <row r="37" spans="1:30" ht="18.75" customHeight="1">
      <c r="B37" s="138" t="s">
        <v>80</v>
      </c>
      <c r="C37" s="20">
        <v>50</v>
      </c>
      <c r="D37" s="20">
        <v>45</v>
      </c>
      <c r="E37" s="20"/>
      <c r="F37" s="20"/>
      <c r="G37" s="20"/>
      <c r="H37" s="20">
        <v>50</v>
      </c>
      <c r="I37" s="20"/>
      <c r="J37" s="20"/>
      <c r="K37" s="20">
        <v>50</v>
      </c>
      <c r="L37" s="20"/>
      <c r="M37" s="20"/>
      <c r="N37" s="20"/>
      <c r="O37" s="20">
        <f>AVERAGE(C37:N37)</f>
        <v>48.75</v>
      </c>
      <c r="P37" s="56"/>
      <c r="Q37" s="57"/>
      <c r="R37" s="57"/>
      <c r="S37" s="57"/>
      <c r="T37" s="114">
        <v>56.65</v>
      </c>
      <c r="U37" s="105">
        <f>(ROUND(T37*(1-U$4),0))*1.03</f>
        <v>28.84</v>
      </c>
      <c r="V37" s="114">
        <f>(ROUND(T37*(1+W$4),0))*1.03</f>
        <v>73.13</v>
      </c>
      <c r="W37" s="105">
        <f>(ROUND(U37*(1+W$4),0))*1.03</f>
        <v>37.08</v>
      </c>
      <c r="X37" s="104"/>
      <c r="Y37" s="104">
        <f>(T37)*1.03</f>
        <v>58.349499999999999</v>
      </c>
      <c r="Z37" s="105">
        <f>(T37)*1.03</f>
        <v>58.349499999999999</v>
      </c>
      <c r="AA37" s="91">
        <f>T37-O37</f>
        <v>7.8999999999999986</v>
      </c>
      <c r="AB37" s="38">
        <f>U37-O37</f>
        <v>-19.91</v>
      </c>
      <c r="AC37" s="38">
        <f>V37-O37</f>
        <v>24.379999999999995</v>
      </c>
      <c r="AD37" s="38">
        <f t="shared" si="23"/>
        <v>-11.670000000000002</v>
      </c>
    </row>
    <row r="38" spans="1:30" ht="18.75" customHeight="1">
      <c r="B38" s="135" t="s">
        <v>81</v>
      </c>
      <c r="C38" s="8"/>
      <c r="D38" s="8"/>
      <c r="E38" s="8"/>
      <c r="F38" s="8"/>
      <c r="G38" s="8"/>
      <c r="H38" s="8"/>
      <c r="I38" s="8"/>
      <c r="J38" s="8"/>
      <c r="K38" s="8"/>
      <c r="L38" s="8"/>
      <c r="M38" s="8"/>
      <c r="N38" s="8"/>
      <c r="O38" s="39" t="s">
        <v>77</v>
      </c>
      <c r="P38" s="67"/>
      <c r="Q38" s="68"/>
      <c r="R38" s="68"/>
      <c r="S38" s="68"/>
      <c r="T38" s="109">
        <v>22.66</v>
      </c>
      <c r="U38" s="103">
        <f>(ROUND(T38*(1-U$4),0))*1.03</f>
        <v>11.33</v>
      </c>
      <c r="V38" s="109">
        <f>(ROUND(T38*(1+W$4),0))*1.03</f>
        <v>28.84</v>
      </c>
      <c r="W38" s="103">
        <f>(ROUND(U38*(1+W$4),0))*1.03</f>
        <v>14.42</v>
      </c>
      <c r="X38" s="102"/>
      <c r="Y38" s="102">
        <f>(T38)*1.03</f>
        <v>23.3398</v>
      </c>
      <c r="Z38" s="103">
        <f>(T38)*1.03</f>
        <v>23.3398</v>
      </c>
      <c r="AA38" s="92"/>
      <c r="AB38" s="89"/>
      <c r="AC38" s="89"/>
      <c r="AD38" s="89"/>
    </row>
    <row r="39" spans="1:30" ht="18.75" customHeight="1">
      <c r="B39" s="138" t="s">
        <v>82</v>
      </c>
      <c r="C39" s="20"/>
      <c r="D39" s="20">
        <v>40</v>
      </c>
      <c r="E39" s="20"/>
      <c r="F39" s="20"/>
      <c r="G39" s="20"/>
      <c r="H39" s="20"/>
      <c r="I39" s="20"/>
      <c r="J39" s="20">
        <v>100</v>
      </c>
      <c r="K39" s="20"/>
      <c r="L39" s="20"/>
      <c r="M39" s="20"/>
      <c r="N39" s="20"/>
      <c r="O39" s="20">
        <f>AVERAGE(C39:N39)</f>
        <v>70</v>
      </c>
      <c r="P39" s="56"/>
      <c r="Q39" s="57"/>
      <c r="R39" s="57"/>
      <c r="S39" s="57"/>
      <c r="T39" s="114">
        <v>79.31</v>
      </c>
      <c r="U39" s="105">
        <f>(ROUND(T39*(1-U$4),0))*1.03</f>
        <v>41.2</v>
      </c>
      <c r="V39" s="114">
        <f>(ROUND(T39*(1+W$4),0))*1.03</f>
        <v>101.97</v>
      </c>
      <c r="W39" s="105">
        <f>(ROUND(U39*(1+W$4),0))*1.03</f>
        <v>53.56</v>
      </c>
      <c r="X39" s="104"/>
      <c r="Y39" s="104">
        <f>(T39)*1.03</f>
        <v>81.689300000000003</v>
      </c>
      <c r="Z39" s="105">
        <f>(T39)*1.03</f>
        <v>81.689300000000003</v>
      </c>
      <c r="AA39" s="91">
        <f>T39-O39</f>
        <v>9.3100000000000023</v>
      </c>
      <c r="AB39" s="38">
        <f>U39-O39</f>
        <v>-28.799999999999997</v>
      </c>
      <c r="AC39" s="38">
        <f>V39-O39</f>
        <v>31.97</v>
      </c>
      <c r="AD39" s="38">
        <f t="shared" ref="AD39:AD40" si="24">W39-$O39</f>
        <v>-16.439999999999998</v>
      </c>
    </row>
    <row r="40" spans="1:30" ht="18.75" customHeight="1">
      <c r="B40" s="135" t="s">
        <v>83</v>
      </c>
      <c r="C40" s="8">
        <v>60</v>
      </c>
      <c r="D40" s="8">
        <v>100</v>
      </c>
      <c r="E40" s="8"/>
      <c r="F40" s="8"/>
      <c r="G40" s="8"/>
      <c r="H40" s="8"/>
      <c r="I40" s="8"/>
      <c r="J40" s="8">
        <v>100</v>
      </c>
      <c r="K40" s="8"/>
      <c r="L40" s="8"/>
      <c r="M40" s="8"/>
      <c r="N40" s="8"/>
      <c r="O40" s="8">
        <f>AVERAGE(C40:N40)</f>
        <v>86.666666666666671</v>
      </c>
      <c r="P40" s="51"/>
      <c r="Q40" s="52"/>
      <c r="R40" s="52"/>
      <c r="S40" s="52"/>
      <c r="T40" s="109">
        <v>101.97</v>
      </c>
      <c r="U40" s="103">
        <f>(ROUND(T40*(1-U$4),0))*1.03</f>
        <v>52.53</v>
      </c>
      <c r="V40" s="109">
        <f>(ROUND(T40*(1+W$4),0))*1.03</f>
        <v>130.81</v>
      </c>
      <c r="W40" s="103">
        <f>(ROUND(U40*(1+W$4),0))*1.03</f>
        <v>67.98</v>
      </c>
      <c r="X40" s="102"/>
      <c r="Y40" s="102">
        <f>(T40)*1.03</f>
        <v>105.0291</v>
      </c>
      <c r="Z40" s="103">
        <f>(T40)*1.03</f>
        <v>105.0291</v>
      </c>
      <c r="AA40" s="91">
        <f>T40-O40</f>
        <v>15.303333333333327</v>
      </c>
      <c r="AB40" s="38">
        <f>U40-O40</f>
        <v>-34.13666666666667</v>
      </c>
      <c r="AC40" s="38">
        <f>V40-O40</f>
        <v>44.143333333333331</v>
      </c>
      <c r="AD40" s="38">
        <f t="shared" si="24"/>
        <v>-18.686666666666667</v>
      </c>
    </row>
    <row r="41" spans="1:30" ht="18.75" customHeight="1">
      <c r="B41" s="148" t="s">
        <v>86</v>
      </c>
      <c r="C41" s="15"/>
      <c r="D41" s="15"/>
      <c r="E41" s="15"/>
      <c r="F41" s="15"/>
      <c r="G41" s="15"/>
      <c r="H41" s="15"/>
      <c r="I41" s="15"/>
      <c r="J41" s="15"/>
      <c r="K41" s="15"/>
      <c r="L41" s="15"/>
      <c r="M41" s="15"/>
      <c r="N41" s="15"/>
      <c r="O41" s="15"/>
      <c r="P41" s="15"/>
      <c r="Q41" s="15"/>
      <c r="R41" s="15"/>
      <c r="S41" s="15"/>
      <c r="T41" s="129"/>
      <c r="U41" s="129"/>
      <c r="V41" s="129"/>
      <c r="W41" s="129"/>
      <c r="X41" s="129"/>
      <c r="Y41" s="129"/>
      <c r="Z41" s="172"/>
      <c r="AA41" s="37"/>
      <c r="AB41" s="37"/>
      <c r="AC41" s="37"/>
      <c r="AD41" s="37"/>
    </row>
    <row r="42" spans="1:30" ht="18.75" customHeight="1">
      <c r="B42" s="149" t="s">
        <v>172</v>
      </c>
      <c r="C42" s="23"/>
      <c r="D42" s="23"/>
      <c r="E42" s="23">
        <v>150</v>
      </c>
      <c r="F42" s="23"/>
      <c r="G42" s="23"/>
      <c r="H42" s="23"/>
      <c r="I42" s="23"/>
      <c r="J42" s="23"/>
      <c r="K42" s="23"/>
      <c r="L42" s="23"/>
      <c r="M42" s="23"/>
      <c r="N42" s="23"/>
      <c r="O42" s="23">
        <f t="shared" ref="O42:O45" si="25">AVERAGE(C42:N42)</f>
        <v>150</v>
      </c>
      <c r="P42" s="71"/>
      <c r="Q42" s="72"/>
      <c r="R42" s="72"/>
      <c r="S42" s="72"/>
      <c r="T42" s="130">
        <v>169.95000000000002</v>
      </c>
      <c r="U42" s="131">
        <f>(ROUND(T42*(1-U$4),0))*1.03</f>
        <v>87.55</v>
      </c>
      <c r="V42" s="130">
        <f>(ROUND(T42*(1+W$4),0))*1.03</f>
        <v>218.36</v>
      </c>
      <c r="W42" s="131">
        <f>(ROUND(U42*(1+W$4),0))*1.03</f>
        <v>112.27</v>
      </c>
      <c r="X42" s="132"/>
      <c r="Y42" s="132">
        <f>(T42)*1.03</f>
        <v>175.04850000000002</v>
      </c>
      <c r="Z42" s="131">
        <f>(T42)*1.03</f>
        <v>175.04850000000002</v>
      </c>
      <c r="AA42" s="92"/>
      <c r="AB42" s="89"/>
      <c r="AC42" s="89"/>
      <c r="AD42" s="89"/>
    </row>
    <row r="43" spans="1:30" s="224" customFormat="1" ht="38.25" customHeight="1">
      <c r="B43" s="143" t="s">
        <v>173</v>
      </c>
      <c r="C43" s="28"/>
      <c r="D43" s="28"/>
      <c r="E43" s="28"/>
      <c r="F43" s="28"/>
      <c r="G43" s="28"/>
      <c r="H43" s="28"/>
      <c r="I43" s="28"/>
      <c r="J43" s="28"/>
      <c r="K43" s="28"/>
      <c r="L43" s="28"/>
      <c r="M43" s="28"/>
      <c r="N43" s="28"/>
      <c r="O43" s="225" t="s">
        <v>77</v>
      </c>
      <c r="P43" s="226"/>
      <c r="Q43" s="227"/>
      <c r="R43" s="227"/>
      <c r="S43" s="227"/>
      <c r="T43" s="228">
        <v>113.3</v>
      </c>
      <c r="U43" s="229">
        <f>(ROUND(T43*(1-U$4),0))*1.03</f>
        <v>58.71</v>
      </c>
      <c r="V43" s="228">
        <f>(ROUND(T43*(1+W$4),0))*1.03</f>
        <v>146.26</v>
      </c>
      <c r="W43" s="229">
        <f>(ROUND(U43*(1+W$4),0))*1.03</f>
        <v>75.19</v>
      </c>
      <c r="X43" s="230"/>
      <c r="Y43" s="230">
        <f>(T43)*1.03</f>
        <v>116.699</v>
      </c>
      <c r="Z43" s="229">
        <f>(T43)*1.03</f>
        <v>116.699</v>
      </c>
      <c r="AA43" s="231"/>
      <c r="AB43" s="232"/>
      <c r="AC43" s="232"/>
      <c r="AD43" s="232"/>
    </row>
    <row r="44" spans="1:30" ht="18.75" customHeight="1">
      <c r="B44" s="149" t="s">
        <v>174</v>
      </c>
      <c r="C44" s="23"/>
      <c r="D44" s="23"/>
      <c r="E44" s="23"/>
      <c r="F44" s="23"/>
      <c r="G44" s="23"/>
      <c r="H44" s="23"/>
      <c r="I44" s="23">
        <v>180</v>
      </c>
      <c r="J44" s="23"/>
      <c r="K44" s="23"/>
      <c r="L44" s="23"/>
      <c r="M44" s="23">
        <v>220</v>
      </c>
      <c r="N44" s="23"/>
      <c r="O44" s="23">
        <f t="shared" ref="O44" si="26">AVERAGE(C44:N44)</f>
        <v>200</v>
      </c>
      <c r="P44" s="71"/>
      <c r="Q44" s="72"/>
      <c r="R44" s="72">
        <v>4000</v>
      </c>
      <c r="S44" s="72">
        <v>4500</v>
      </c>
      <c r="T44" s="130">
        <v>226.6</v>
      </c>
      <c r="U44" s="131">
        <f>(ROUND(T44*(1-U$4),0))*1.03</f>
        <v>116.39</v>
      </c>
      <c r="V44" s="130">
        <f>(ROUND(T44*(1+W$4),0))*1.03</f>
        <v>291.49</v>
      </c>
      <c r="W44" s="131">
        <f>(ROUND(U44*(1+W$4),0))*1.03</f>
        <v>149.35</v>
      </c>
      <c r="X44" s="132"/>
      <c r="Y44" s="132">
        <f>(T44)*1.03</f>
        <v>233.398</v>
      </c>
      <c r="Z44" s="131">
        <f>(T44)*1.03</f>
        <v>233.398</v>
      </c>
      <c r="AA44" s="91">
        <f>T44-O44</f>
        <v>26.599999999999994</v>
      </c>
      <c r="AB44" s="38">
        <f>U44-O44</f>
        <v>-83.61</v>
      </c>
      <c r="AC44" s="38">
        <f>V44-O44</f>
        <v>91.490000000000009</v>
      </c>
      <c r="AD44" s="38">
        <f t="shared" ref="AD44" si="27">W44-$O44</f>
        <v>-50.650000000000006</v>
      </c>
    </row>
    <row r="45" spans="1:30" ht="18" customHeight="1" thickBot="1">
      <c r="B45" s="234" t="s">
        <v>175</v>
      </c>
      <c r="C45" s="24"/>
      <c r="D45" s="24"/>
      <c r="E45" s="24">
        <v>100</v>
      </c>
      <c r="F45" s="24"/>
      <c r="G45" s="24"/>
      <c r="H45" s="24"/>
      <c r="I45" s="24"/>
      <c r="J45" s="24"/>
      <c r="K45" s="24"/>
      <c r="L45" s="24"/>
      <c r="M45" s="24">
        <v>120</v>
      </c>
      <c r="N45" s="24"/>
      <c r="O45" s="24">
        <f t="shared" si="25"/>
        <v>110</v>
      </c>
      <c r="P45" s="58"/>
      <c r="Q45" s="42"/>
      <c r="R45" s="42"/>
      <c r="S45" s="42"/>
      <c r="T45" s="235">
        <v>135.96</v>
      </c>
      <c r="U45" s="236">
        <f>(ROUND(T45*(1-U$4),0))*1.03</f>
        <v>70.040000000000006</v>
      </c>
      <c r="V45" s="235">
        <f>(ROUND(T45*(1+W$4),0))*1.03</f>
        <v>175.1</v>
      </c>
      <c r="W45" s="236">
        <f>(ROUND(U45*(1+W$4),0))*1.03</f>
        <v>90.64</v>
      </c>
      <c r="X45" s="237"/>
      <c r="Y45" s="237">
        <f>(T45)*1.03</f>
        <v>140.03880000000001</v>
      </c>
      <c r="Z45" s="236">
        <f>(T45)*1.03</f>
        <v>140.03880000000001</v>
      </c>
      <c r="AA45" s="91">
        <f>T45-O45</f>
        <v>25.960000000000008</v>
      </c>
      <c r="AB45" s="38">
        <f>U45-O45</f>
        <v>-39.959999999999994</v>
      </c>
      <c r="AC45" s="38">
        <f>V45-O45</f>
        <v>65.099999999999994</v>
      </c>
      <c r="AD45" s="38">
        <f t="shared" ref="AD45" si="28">W45-$O45</f>
        <v>-19.36</v>
      </c>
    </row>
    <row r="46" spans="1:30">
      <c r="C46" s="8"/>
      <c r="D46" s="8"/>
      <c r="E46" s="8"/>
      <c r="F46" s="8"/>
      <c r="G46" s="8"/>
      <c r="H46" s="8"/>
      <c r="I46" s="8"/>
      <c r="J46" s="8"/>
      <c r="K46" s="8"/>
      <c r="L46" s="8"/>
      <c r="M46" s="8"/>
      <c r="N46" s="8"/>
      <c r="O46" s="8"/>
      <c r="P46" s="8"/>
      <c r="Q46" s="8"/>
      <c r="R46" s="8"/>
      <c r="S46" s="8"/>
      <c r="T46" s="30"/>
      <c r="U46" s="32"/>
      <c r="V46" s="30"/>
      <c r="W46" s="30"/>
      <c r="X46" s="30"/>
      <c r="Y46" s="30"/>
      <c r="Z46" s="30"/>
    </row>
    <row r="47" spans="1:30" ht="18.75">
      <c r="B47" s="161" t="s">
        <v>96</v>
      </c>
      <c r="C47" s="8"/>
      <c r="D47" s="8"/>
      <c r="E47" s="8"/>
      <c r="F47" s="8"/>
      <c r="G47" s="8"/>
      <c r="H47" s="8"/>
      <c r="I47" s="8"/>
      <c r="J47" s="8"/>
      <c r="K47" s="8"/>
      <c r="L47" s="8"/>
      <c r="M47" s="8"/>
      <c r="N47" s="8"/>
      <c r="O47" s="8"/>
      <c r="P47" s="8"/>
      <c r="Q47" s="8"/>
      <c r="R47" s="8"/>
      <c r="S47" s="8"/>
      <c r="T47" s="30"/>
      <c r="U47" s="32"/>
      <c r="V47" s="32"/>
      <c r="W47" s="32"/>
      <c r="X47" s="32"/>
      <c r="Y47" s="30"/>
      <c r="Z47" s="30"/>
    </row>
    <row r="48" spans="1:30" ht="32.25" customHeight="1">
      <c r="A48" s="162">
        <v>1</v>
      </c>
      <c r="B48" s="267" t="s">
        <v>97</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row>
    <row r="49" spans="1:30" ht="32.25" customHeight="1">
      <c r="A49" s="162">
        <v>2</v>
      </c>
      <c r="B49" s="267" t="s">
        <v>98</v>
      </c>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row>
    <row r="50" spans="1:30" ht="32.25" customHeight="1">
      <c r="A50" s="162">
        <v>3</v>
      </c>
      <c r="B50" s="267" t="s">
        <v>99</v>
      </c>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row>
    <row r="51" spans="1:30" ht="32.25" customHeight="1">
      <c r="A51" s="162">
        <v>4</v>
      </c>
      <c r="B51" s="267" t="s">
        <v>100</v>
      </c>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row>
    <row r="52" spans="1:30" ht="32.25" customHeight="1">
      <c r="A52" s="162">
        <v>5</v>
      </c>
      <c r="B52" s="267" t="s">
        <v>101</v>
      </c>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row>
    <row r="53" spans="1:30" ht="49.5" customHeight="1">
      <c r="A53" s="162">
        <v>6</v>
      </c>
      <c r="B53" s="267" t="s">
        <v>102</v>
      </c>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row>
    <row r="54" spans="1:30" ht="30" customHeight="1">
      <c r="A54" s="162">
        <v>7</v>
      </c>
      <c r="B54" s="267" t="s">
        <v>103</v>
      </c>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row>
    <row r="55" spans="1:30" ht="18.75" customHeight="1">
      <c r="A55" s="166" t="s">
        <v>104</v>
      </c>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4"/>
      <c r="AB55" s="165"/>
      <c r="AC55" s="165"/>
      <c r="AD55" s="165"/>
    </row>
    <row r="56" spans="1:30" s="224" customFormat="1" ht="63" customHeight="1">
      <c r="A56" s="233" t="s">
        <v>105</v>
      </c>
      <c r="B56" s="260" t="s">
        <v>106</v>
      </c>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row>
    <row r="57" spans="1:30" ht="33" customHeight="1">
      <c r="A57" s="162" t="s">
        <v>107</v>
      </c>
      <c r="B57" s="260" t="s">
        <v>108</v>
      </c>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row>
    <row r="58" spans="1:30" ht="24" customHeight="1">
      <c r="A58" s="170"/>
      <c r="B58" s="260" t="s">
        <v>109</v>
      </c>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row>
    <row r="59" spans="1:30" ht="18" customHeight="1">
      <c r="A59" s="171" t="s">
        <v>110</v>
      </c>
      <c r="B59" s="257" t="s">
        <v>111</v>
      </c>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row>
    <row r="60" spans="1:30" ht="42.75" customHeight="1">
      <c r="A60" s="167"/>
      <c r="B60" s="257" t="s">
        <v>176</v>
      </c>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row>
  </sheetData>
  <mergeCells count="35">
    <mergeCell ref="B52:AD52"/>
    <mergeCell ref="O1:O3"/>
    <mergeCell ref="P1:S1"/>
    <mergeCell ref="T1:Z1"/>
    <mergeCell ref="AA1:AD1"/>
    <mergeCell ref="T2:U2"/>
    <mergeCell ref="V2:W2"/>
    <mergeCell ref="X2:X3"/>
    <mergeCell ref="Y2:Y3"/>
    <mergeCell ref="Z2:Z3"/>
    <mergeCell ref="AA2:AB2"/>
    <mergeCell ref="I1:I3"/>
    <mergeCell ref="J1:J3"/>
    <mergeCell ref="K1:K3"/>
    <mergeCell ref="L1:L3"/>
    <mergeCell ref="M1:M3"/>
    <mergeCell ref="AC2:AD2"/>
    <mergeCell ref="B48:AD48"/>
    <mergeCell ref="B49:AD49"/>
    <mergeCell ref="B50:AD50"/>
    <mergeCell ref="B51:AD51"/>
    <mergeCell ref="N1:N3"/>
    <mergeCell ref="B1:B3"/>
    <mergeCell ref="C1:C3"/>
    <mergeCell ref="D1:D3"/>
    <mergeCell ref="E1:F2"/>
    <mergeCell ref="G1:G3"/>
    <mergeCell ref="H1:H3"/>
    <mergeCell ref="B60:AD60"/>
    <mergeCell ref="B53:AD53"/>
    <mergeCell ref="B54:AD54"/>
    <mergeCell ref="B56:AD56"/>
    <mergeCell ref="B57:AD57"/>
    <mergeCell ref="B58:AB58"/>
    <mergeCell ref="B59:AB59"/>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DCEFA9B115C14EAB001D7C6D7F0186" ma:contentTypeVersion="0" ma:contentTypeDescription="Create a new document." ma:contentTypeScope="" ma:versionID="0ebb0ed02cecbe424fa7eb96a78b6e6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48724-0B4D-4582-8A31-60EB08FAF23C}"/>
</file>

<file path=customXml/itemProps2.xml><?xml version="1.0" encoding="utf-8"?>
<ds:datastoreItem xmlns:ds="http://schemas.openxmlformats.org/officeDocument/2006/customXml" ds:itemID="{67047C0D-E3A6-4BCE-B630-DDDEBD7D605B}"/>
</file>

<file path=customXml/itemProps3.xml><?xml version="1.0" encoding="utf-8"?>
<ds:datastoreItem xmlns:ds="http://schemas.openxmlformats.org/officeDocument/2006/customXml" ds:itemID="{A2572CCF-22D4-40C1-B23C-761CE554DAFD}"/>
</file>

<file path=docProps/app.xml><?xml version="1.0" encoding="utf-8"?>
<Properties xmlns="http://schemas.openxmlformats.org/officeDocument/2006/extended-properties" xmlns:vt="http://schemas.openxmlformats.org/officeDocument/2006/docPropsVTypes">
  <Application>Microsoft Excel Online</Application>
  <Manager/>
  <Company>Rio Salado College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Todd Simmons</dc:creator>
  <cp:keywords/>
  <dc:description/>
  <cp:lastModifiedBy>Barry,Brian K</cp:lastModifiedBy>
  <cp:revision/>
  <dcterms:created xsi:type="dcterms:W3CDTF">2012-07-09T16:38:37Z</dcterms:created>
  <dcterms:modified xsi:type="dcterms:W3CDTF">2024-03-27T17:05:54Z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0x01010018DCEFA9B115C14EAB001D7C6D7F0186</vt:lpwstr>
  </property>
</Properties>
</file>